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 activeTab="1"/>
  </bookViews>
  <sheets>
    <sheet name="2-1 pH 4" sheetId="5" r:id="rId1"/>
    <sheet name="2-1 pH 5.4" sheetId="6" r:id="rId2"/>
    <sheet name="2-1 pH 7" sheetId="7" r:id="rId3"/>
    <sheet name="4-1 pH 4" sheetId="1" r:id="rId4"/>
    <sheet name="4-1 pH 5.4" sheetId="2" r:id="rId5"/>
    <sheet name="4-1 pH 7" sheetId="3" r:id="rId6"/>
    <sheet name="7-1 pH 5.4" sheetId="4" r:id="rId7"/>
  </sheets>
  <externalReferences>
    <externalReference r:id="rId8"/>
    <externalReference r:id="rId9"/>
    <externalReference r:id="rId10"/>
  </externalReferences>
  <calcPr calcId="162913"/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20" i="1"/>
  <c r="C21" i="1"/>
  <c r="C22" i="1"/>
  <c r="C23" i="1"/>
  <c r="C12" i="5" l="1"/>
  <c r="C11" i="5"/>
  <c r="C10" i="5"/>
  <c r="C9" i="5"/>
  <c r="C8" i="5"/>
  <c r="C7" i="5"/>
  <c r="C6" i="5"/>
  <c r="C5" i="5"/>
  <c r="C4" i="5"/>
  <c r="C3" i="5"/>
  <c r="C2" i="5"/>
  <c r="F8" i="5" l="1"/>
  <c r="C65" i="4"/>
  <c r="C64" i="4"/>
  <c r="C66" i="4"/>
  <c r="C67" i="4"/>
  <c r="C68" i="4"/>
  <c r="C69" i="4"/>
  <c r="C70" i="4"/>
  <c r="C63" i="4"/>
  <c r="C57" i="4"/>
  <c r="C58" i="4"/>
  <c r="C59" i="4"/>
  <c r="C60" i="4"/>
  <c r="C61" i="4"/>
  <c r="C62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41" i="3" l="1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<sst xmlns="http://schemas.openxmlformats.org/spreadsheetml/2006/main" count="15" uniqueCount="4">
  <si>
    <t>Percentage</t>
  </si>
  <si>
    <t>19-22</t>
  </si>
  <si>
    <t xml:space="preserve">Particle diameter (nm) </t>
  </si>
  <si>
    <t>Particle size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</si>
</sst>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Size Distribution 2:1 pH 4</a:t>
            </a:r>
          </a:p>
        </c:rich>
      </c:tx>
      <c:layout>
        <c:manualLayout>
          <c:xMode val="edge"/>
          <c:yMode val="edge"/>
          <c:x val="0.33610676225396008"/>
          <c:y val="3.38542527624836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15316607181884"/>
          <c:y val="0.18229213025952723"/>
          <c:w val="0.86855311829983739"/>
          <c:h val="0.6380224559083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[1]Sheet1!$D$1:$D$11</c:f>
              <c:numCache>
                <c:formatCode>General</c:formatCode>
                <c:ptCount val="11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26</c:v>
                </c:pt>
              </c:numCache>
            </c:numRef>
          </c:cat>
          <c:val>
            <c:numRef>
              <c:f>[1]Sheet1!$E$1:$E$11</c:f>
              <c:numCache>
                <c:formatCode>General</c:formatCode>
                <c:ptCount val="11"/>
                <c:pt idx="0">
                  <c:v>0.32258064516129031</c:v>
                </c:pt>
                <c:pt idx="1">
                  <c:v>0.64516129032258063</c:v>
                </c:pt>
                <c:pt idx="2">
                  <c:v>3.870967741935484</c:v>
                </c:pt>
                <c:pt idx="3">
                  <c:v>6.129032258064516</c:v>
                </c:pt>
                <c:pt idx="4">
                  <c:v>27.096774193548391</c:v>
                </c:pt>
                <c:pt idx="5">
                  <c:v>26.451612903225808</c:v>
                </c:pt>
                <c:pt idx="6">
                  <c:v>20.322580645161288</c:v>
                </c:pt>
                <c:pt idx="7">
                  <c:v>10.64516129032258</c:v>
                </c:pt>
                <c:pt idx="8">
                  <c:v>1.6129032258064515</c:v>
                </c:pt>
                <c:pt idx="9">
                  <c:v>0.32258064516129031</c:v>
                </c:pt>
                <c:pt idx="10">
                  <c:v>0.64516129032258063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6EC-469C-BFD6-0D241D9D0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562240"/>
        <c:axId val="77564160"/>
      </c:barChart>
      <c:catAx>
        <c:axId val="77562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Particle Size (nm)</a:t>
                </a:r>
              </a:p>
            </c:rich>
          </c:tx>
          <c:layout>
            <c:manualLayout>
              <c:xMode val="edge"/>
              <c:yMode val="edge"/>
              <c:x val="0.44592382318842227"/>
              <c:y val="0.901043958139948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56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6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>
            <c:manualLayout>
              <c:xMode val="edge"/>
              <c:yMode val="edge"/>
              <c:x val="2.6622317802293866E-2"/>
              <c:y val="0.4322927660440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562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Size Distribution 2:1 pH 5.4</a:t>
            </a:r>
          </a:p>
        </c:rich>
      </c:tx>
      <c:layout>
        <c:manualLayout>
          <c:xMode val="edge"/>
          <c:yMode val="edge"/>
          <c:x val="0.33719008264462808"/>
          <c:y val="2.85714648075598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13223140495868"/>
          <c:y val="0.18181841241174465"/>
          <c:w val="0.76033057851239672"/>
          <c:h val="0.644156661115895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[2]Sheet1!$E$1:$E$15</c:f>
              <c:numCache>
                <c:formatCode>General</c:formatCode>
                <c:ptCount val="1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</c:numCache>
            </c:numRef>
          </c:cat>
          <c:val>
            <c:numRef>
              <c:f>[2]Sheet1!$F$1:$F$15</c:f>
              <c:numCache>
                <c:formatCode>General</c:formatCode>
                <c:ptCount val="15"/>
                <c:pt idx="0">
                  <c:v>0.10405827263267431</c:v>
                </c:pt>
                <c:pt idx="1">
                  <c:v>0.20811654526534862</c:v>
                </c:pt>
                <c:pt idx="2">
                  <c:v>0.10405827263267431</c:v>
                </c:pt>
                <c:pt idx="3">
                  <c:v>0.10405827263267431</c:v>
                </c:pt>
                <c:pt idx="4">
                  <c:v>0.78043704474505715</c:v>
                </c:pt>
                <c:pt idx="5">
                  <c:v>1.0405827263267431</c:v>
                </c:pt>
                <c:pt idx="6">
                  <c:v>2.5494276795005204</c:v>
                </c:pt>
                <c:pt idx="7">
                  <c:v>6.9198751300728407</c:v>
                </c:pt>
                <c:pt idx="8">
                  <c:v>13.995837669094694</c:v>
                </c:pt>
                <c:pt idx="9">
                  <c:v>21.123829344432881</c:v>
                </c:pt>
                <c:pt idx="10">
                  <c:v>20.915712799167537</c:v>
                </c:pt>
                <c:pt idx="11">
                  <c:v>15.088449531737774</c:v>
                </c:pt>
                <c:pt idx="12">
                  <c:v>9.3132154006243493</c:v>
                </c:pt>
                <c:pt idx="13">
                  <c:v>4.9427679500520298</c:v>
                </c:pt>
                <c:pt idx="14">
                  <c:v>2.2892819979188346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E31-4D45-BD41-37237BD92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745152"/>
        <c:axId val="77755520"/>
      </c:barChart>
      <c:catAx>
        <c:axId val="7774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Particle Size (nm)</a:t>
                </a:r>
              </a:p>
            </c:rich>
          </c:tx>
          <c:layout>
            <c:manualLayout>
              <c:xMode val="edge"/>
              <c:yMode val="edge"/>
              <c:x val="0.39834710743801655"/>
              <c:y val="0.903897250275530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75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5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Percentage</a:t>
                </a:r>
              </a:p>
            </c:rich>
          </c:tx>
          <c:layout>
            <c:manualLayout>
              <c:xMode val="edge"/>
              <c:yMode val="edge"/>
              <c:x val="2.4793388429752067E-2"/>
              <c:y val="0.412987536763819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745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algn="ctr" rtl="1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Size Distribution 2:1 pH 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4783136287795"/>
          <c:y val="0.1514360313315927"/>
          <c:w val="0.85514979948905068"/>
          <c:h val="0.686684073107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000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[3]Sheet1!$D$1:$D$15</c:f>
              <c:numCache>
                <c:formatCode>General</c:formatCode>
                <c:ptCount val="1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</c:numCache>
            </c:numRef>
          </c:cat>
          <c:val>
            <c:numRef>
              <c:f>[3]Sheet1!$E$1:$E$15</c:f>
              <c:numCache>
                <c:formatCode>General</c:formatCode>
                <c:ptCount val="15"/>
                <c:pt idx="0">
                  <c:v>2.3659305993690851</c:v>
                </c:pt>
                <c:pt idx="1">
                  <c:v>3.1545741324921135</c:v>
                </c:pt>
                <c:pt idx="2">
                  <c:v>2.8391167192429023</c:v>
                </c:pt>
                <c:pt idx="3">
                  <c:v>3.9432176656151419</c:v>
                </c:pt>
                <c:pt idx="4">
                  <c:v>5.6782334384858046</c:v>
                </c:pt>
                <c:pt idx="5">
                  <c:v>7.2555205047318623</c:v>
                </c:pt>
                <c:pt idx="6">
                  <c:v>5.9936908517350158</c:v>
                </c:pt>
                <c:pt idx="7">
                  <c:v>6.7823343848580437</c:v>
                </c:pt>
                <c:pt idx="8">
                  <c:v>8.9905362776025228</c:v>
                </c:pt>
                <c:pt idx="9">
                  <c:v>11.829652996845425</c:v>
                </c:pt>
                <c:pt idx="10">
                  <c:v>6.624605678233439</c:v>
                </c:pt>
                <c:pt idx="11">
                  <c:v>9.1482649842271293</c:v>
                </c:pt>
                <c:pt idx="12">
                  <c:v>8.517350157728707</c:v>
                </c:pt>
                <c:pt idx="13">
                  <c:v>7.413249211356467</c:v>
                </c:pt>
                <c:pt idx="14">
                  <c:v>7.413249211356467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BD-4328-BB61-2E7C23F45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776768"/>
        <c:axId val="77778944"/>
      </c:barChart>
      <c:catAx>
        <c:axId val="77776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Particle Size (nm)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778944"/>
        <c:crosses val="autoZero"/>
        <c:auto val="1"/>
        <c:lblAlgn val="ctr"/>
        <c:lblOffset val="100"/>
        <c:noMultiLvlLbl val="0"/>
      </c:catAx>
      <c:valAx>
        <c:axId val="77778944"/>
        <c:scaling>
          <c:orientation val="minMax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7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Size distribution 4:1 pH 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'4-1 pH 4'!$A$2:$A$23</c:f>
              <c:numCache>
                <c:formatCode>General</c:formatCode>
                <c:ptCount val="22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31</c:v>
                </c:pt>
                <c:pt idx="13">
                  <c:v>32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40</c:v>
                </c:pt>
                <c:pt idx="20">
                  <c:v>45</c:v>
                </c:pt>
                <c:pt idx="21">
                  <c:v>49</c:v>
                </c:pt>
              </c:numCache>
            </c:numRef>
          </c:cat>
          <c:val>
            <c:numRef>
              <c:f>'4-1 pH 4'!$C$2:$C$23</c:f>
              <c:numCache>
                <c:formatCode>0.00</c:formatCode>
                <c:ptCount val="22"/>
                <c:pt idx="0">
                  <c:v>0.63829787234042545</c:v>
                </c:pt>
                <c:pt idx="1">
                  <c:v>0.42553191489361702</c:v>
                </c:pt>
                <c:pt idx="2">
                  <c:v>1.7021276595744681</c:v>
                </c:pt>
                <c:pt idx="3">
                  <c:v>10</c:v>
                </c:pt>
                <c:pt idx="4">
                  <c:v>18.51063829787234</c:v>
                </c:pt>
                <c:pt idx="5">
                  <c:v>20.212765957446805</c:v>
                </c:pt>
                <c:pt idx="6">
                  <c:v>20</c:v>
                </c:pt>
                <c:pt idx="7">
                  <c:v>12.765957446808502</c:v>
                </c:pt>
                <c:pt idx="8">
                  <c:v>6.8085106382978697</c:v>
                </c:pt>
                <c:pt idx="9">
                  <c:v>3.4042553191489398</c:v>
                </c:pt>
                <c:pt idx="10">
                  <c:v>2.12765957446809</c:v>
                </c:pt>
                <c:pt idx="11">
                  <c:v>0.63829787234042501</c:v>
                </c:pt>
                <c:pt idx="12">
                  <c:v>0.42553191489361702</c:v>
                </c:pt>
                <c:pt idx="13">
                  <c:v>0.63829787234042501</c:v>
                </c:pt>
                <c:pt idx="14">
                  <c:v>0.21276595744680898</c:v>
                </c:pt>
                <c:pt idx="15">
                  <c:v>0.21276595744680898</c:v>
                </c:pt>
                <c:pt idx="16">
                  <c:v>0.21</c:v>
                </c:pt>
                <c:pt idx="17">
                  <c:v>0.21</c:v>
                </c:pt>
                <c:pt idx="18">
                  <c:v>0.42553191489361702</c:v>
                </c:pt>
                <c:pt idx="19">
                  <c:v>0.21276595744680898</c:v>
                </c:pt>
                <c:pt idx="20">
                  <c:v>0.21276595744680898</c:v>
                </c:pt>
                <c:pt idx="21">
                  <c:v>0.21276595744680898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81-4234-9F73-72F3C9902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347456"/>
        <c:axId val="75349376"/>
      </c:barChart>
      <c:catAx>
        <c:axId val="7534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Particle Size (nm)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349376"/>
        <c:crosses val="autoZero"/>
        <c:auto val="1"/>
        <c:lblAlgn val="ctr"/>
        <c:lblOffset val="100"/>
        <c:noMultiLvlLbl val="0"/>
      </c:catAx>
      <c:valAx>
        <c:axId val="75349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75347456"/>
        <c:crosses val="autoZero"/>
        <c:crossBetween val="between"/>
      </c:valAx>
    </c:plotArea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Size Distribution 4:1</a:t>
            </a:r>
            <a:r>
              <a:rPr lang="en-US" baseline="0"/>
              <a:t> pH 5.4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'4-1 pH 5.4'!$A$2:$A$36</c:f>
              <c:numCache>
                <c:formatCode>General</c:formatCode>
                <c:ptCount val="35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40</c:v>
                </c:pt>
                <c:pt idx="28">
                  <c:v>44</c:v>
                </c:pt>
                <c:pt idx="29">
                  <c:v>45</c:v>
                </c:pt>
                <c:pt idx="30">
                  <c:v>49</c:v>
                </c:pt>
                <c:pt idx="31">
                  <c:v>50</c:v>
                </c:pt>
                <c:pt idx="32">
                  <c:v>51</c:v>
                </c:pt>
                <c:pt idx="33">
                  <c:v>54</c:v>
                </c:pt>
                <c:pt idx="34">
                  <c:v>56</c:v>
                </c:pt>
              </c:numCache>
            </c:numRef>
          </c:cat>
          <c:val>
            <c:numRef>
              <c:f>'4-1 pH 5.4'!$C$2:$C$36</c:f>
              <c:numCache>
                <c:formatCode>0.00</c:formatCode>
                <c:ptCount val="35"/>
                <c:pt idx="0">
                  <c:v>0.37313432835820892</c:v>
                </c:pt>
                <c:pt idx="1">
                  <c:v>0.74626865671641784</c:v>
                </c:pt>
                <c:pt idx="2">
                  <c:v>0.37313432835820892</c:v>
                </c:pt>
                <c:pt idx="3">
                  <c:v>0.74626865671641784</c:v>
                </c:pt>
                <c:pt idx="4">
                  <c:v>1.4925373134328357</c:v>
                </c:pt>
                <c:pt idx="5">
                  <c:v>0.37313432835820892</c:v>
                </c:pt>
                <c:pt idx="6">
                  <c:v>1.1194029850746268</c:v>
                </c:pt>
                <c:pt idx="7">
                  <c:v>2.2388059701492535</c:v>
                </c:pt>
                <c:pt idx="8">
                  <c:v>2.9850746268656714</c:v>
                </c:pt>
                <c:pt idx="9">
                  <c:v>4.1044776119402986</c:v>
                </c:pt>
                <c:pt idx="10">
                  <c:v>6.3432835820895521</c:v>
                </c:pt>
                <c:pt idx="11">
                  <c:v>7.4626865671641784</c:v>
                </c:pt>
                <c:pt idx="12">
                  <c:v>5.2238805970149249</c:v>
                </c:pt>
                <c:pt idx="13">
                  <c:v>7.8358208955223887</c:v>
                </c:pt>
                <c:pt idx="14">
                  <c:v>8.2089552238806007</c:v>
                </c:pt>
                <c:pt idx="15">
                  <c:v>9.7014925373134311</c:v>
                </c:pt>
                <c:pt idx="16">
                  <c:v>5.9701492537313401</c:v>
                </c:pt>
                <c:pt idx="17">
                  <c:v>7.8358208955223896</c:v>
                </c:pt>
                <c:pt idx="18">
                  <c:v>4.1044776119402986</c:v>
                </c:pt>
                <c:pt idx="19">
                  <c:v>4.0999999999999996</c:v>
                </c:pt>
                <c:pt idx="20">
                  <c:v>4.0999999999999996</c:v>
                </c:pt>
                <c:pt idx="21">
                  <c:v>1.8656716417910446</c:v>
                </c:pt>
                <c:pt idx="22">
                  <c:v>1.4925373134328399</c:v>
                </c:pt>
                <c:pt idx="23">
                  <c:v>2.6119402985074602</c:v>
                </c:pt>
                <c:pt idx="24">
                  <c:v>2.6119402985074625</c:v>
                </c:pt>
                <c:pt idx="25">
                  <c:v>0.74626865671641784</c:v>
                </c:pt>
                <c:pt idx="26">
                  <c:v>0.37313432835820892</c:v>
                </c:pt>
                <c:pt idx="27">
                  <c:v>0.74626865671641784</c:v>
                </c:pt>
                <c:pt idx="28">
                  <c:v>0.74626865671641784</c:v>
                </c:pt>
                <c:pt idx="29">
                  <c:v>0.37313432835820892</c:v>
                </c:pt>
                <c:pt idx="30">
                  <c:v>0.37313432835820892</c:v>
                </c:pt>
                <c:pt idx="31">
                  <c:v>1.4925373134328357</c:v>
                </c:pt>
                <c:pt idx="32">
                  <c:v>0.37313432835820892</c:v>
                </c:pt>
                <c:pt idx="33">
                  <c:v>0.37313432835820892</c:v>
                </c:pt>
                <c:pt idx="34">
                  <c:v>0.37313432835820892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51-43F6-919A-7E670DF1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361664"/>
        <c:axId val="75638272"/>
      </c:barChart>
      <c:catAx>
        <c:axId val="75361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Particle Size (nm)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638272"/>
        <c:crosses val="autoZero"/>
        <c:auto val="1"/>
        <c:lblAlgn val="ctr"/>
        <c:lblOffset val="100"/>
        <c:noMultiLvlLbl val="0"/>
      </c:catAx>
      <c:valAx>
        <c:axId val="75638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75361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Size Distribution 4:1 pH 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00000"/>
            </a:solidFill>
          </c:spPr>
          <c:invertIfNegative val="0"/>
          <c:cat>
            <c:numRef>
              <c:f>'4-1 pH 7'!$A$2:$A$41</c:f>
              <c:numCache>
                <c:formatCode>General</c:formatCode>
                <c:ptCount val="40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50</c:v>
                </c:pt>
                <c:pt idx="38">
                  <c:v>51</c:v>
                </c:pt>
                <c:pt idx="39">
                  <c:v>63</c:v>
                </c:pt>
              </c:numCache>
            </c:numRef>
          </c:cat>
          <c:val>
            <c:numRef>
              <c:f>'4-1 pH 7'!$C$2:$C$41</c:f>
              <c:numCache>
                <c:formatCode>0.00</c:formatCode>
                <c:ptCount val="40"/>
                <c:pt idx="0">
                  <c:v>0.14265335235377999</c:v>
                </c:pt>
                <c:pt idx="1">
                  <c:v>0.14265335235377999</c:v>
                </c:pt>
                <c:pt idx="2">
                  <c:v>0.42796005706134105</c:v>
                </c:pt>
                <c:pt idx="3">
                  <c:v>0.57061340941512106</c:v>
                </c:pt>
                <c:pt idx="4">
                  <c:v>0.57061340941512106</c:v>
                </c:pt>
                <c:pt idx="5">
                  <c:v>1.28388017118402</c:v>
                </c:pt>
                <c:pt idx="6">
                  <c:v>0.42796005706134105</c:v>
                </c:pt>
                <c:pt idx="7">
                  <c:v>1.5691868758915799</c:v>
                </c:pt>
                <c:pt idx="8">
                  <c:v>2.28245363766049</c:v>
                </c:pt>
                <c:pt idx="9">
                  <c:v>2.5677603423680502</c:v>
                </c:pt>
                <c:pt idx="10">
                  <c:v>2.9957203994293899</c:v>
                </c:pt>
                <c:pt idx="11">
                  <c:v>2.7104136947218302</c:v>
                </c:pt>
                <c:pt idx="12">
                  <c:v>4.2796005706134101</c:v>
                </c:pt>
                <c:pt idx="13">
                  <c:v>5.9914407988587701</c:v>
                </c:pt>
                <c:pt idx="14">
                  <c:v>7.5606276747503598</c:v>
                </c:pt>
                <c:pt idx="15">
                  <c:v>8.8445078459343804</c:v>
                </c:pt>
                <c:pt idx="16">
                  <c:v>7.1326676176890205</c:v>
                </c:pt>
                <c:pt idx="17">
                  <c:v>5.1355206847360897</c:v>
                </c:pt>
                <c:pt idx="18">
                  <c:v>8.8445078459343804</c:v>
                </c:pt>
                <c:pt idx="19">
                  <c:v>7.5606276747503598</c:v>
                </c:pt>
                <c:pt idx="20">
                  <c:v>4.7075606276747495</c:v>
                </c:pt>
                <c:pt idx="21">
                  <c:v>4.7075606276747495</c:v>
                </c:pt>
                <c:pt idx="22">
                  <c:v>2.9957203994293899</c:v>
                </c:pt>
                <c:pt idx="23">
                  <c:v>2.8530670470756099</c:v>
                </c:pt>
                <c:pt idx="24">
                  <c:v>1.9971469329529201</c:v>
                </c:pt>
                <c:pt idx="25">
                  <c:v>2.7104136947218302</c:v>
                </c:pt>
                <c:pt idx="26">
                  <c:v>1.85449358059914</c:v>
                </c:pt>
                <c:pt idx="27">
                  <c:v>1.4265335235378001</c:v>
                </c:pt>
                <c:pt idx="28">
                  <c:v>1.5691868758915799</c:v>
                </c:pt>
                <c:pt idx="29">
                  <c:v>1.28388017118402</c:v>
                </c:pt>
                <c:pt idx="30">
                  <c:v>0.99857346647646195</c:v>
                </c:pt>
                <c:pt idx="31">
                  <c:v>0.99857346647646195</c:v>
                </c:pt>
                <c:pt idx="32">
                  <c:v>0.42796005706134105</c:v>
                </c:pt>
                <c:pt idx="33">
                  <c:v>0.28530670470756098</c:v>
                </c:pt>
                <c:pt idx="34">
                  <c:v>0.71326676176890202</c:v>
                </c:pt>
                <c:pt idx="35">
                  <c:v>0.14265335235378032</c:v>
                </c:pt>
                <c:pt idx="36">
                  <c:v>0.14265335235378032</c:v>
                </c:pt>
                <c:pt idx="37">
                  <c:v>0.28530670470756064</c:v>
                </c:pt>
                <c:pt idx="38">
                  <c:v>0.14265335235378032</c:v>
                </c:pt>
                <c:pt idx="39">
                  <c:v>0.14265335235378032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07-480A-B37E-A8B718755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474432"/>
        <c:axId val="77480704"/>
      </c:barChart>
      <c:catAx>
        <c:axId val="7747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Particle Size (nm)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480704"/>
        <c:crosses val="autoZero"/>
        <c:auto val="1"/>
        <c:lblAlgn val="ctr"/>
        <c:lblOffset val="100"/>
        <c:noMultiLvlLbl val="0"/>
      </c:catAx>
      <c:valAx>
        <c:axId val="774807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7747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Size Distribution 7:1 pH 5.4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00000"/>
            </a:solidFill>
          </c:spPr>
          <c:invertIfNegative val="0"/>
          <c:cat>
            <c:numRef>
              <c:f>'7-1 pH 5.4'!$A$2:$A$70</c:f>
              <c:numCache>
                <c:formatCode>General</c:formatCode>
                <c:ptCount val="69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73</c:v>
                </c:pt>
                <c:pt idx="61">
                  <c:v>74</c:v>
                </c:pt>
                <c:pt idx="62">
                  <c:v>75</c:v>
                </c:pt>
                <c:pt idx="63">
                  <c:v>76</c:v>
                </c:pt>
                <c:pt idx="64">
                  <c:v>77</c:v>
                </c:pt>
                <c:pt idx="65">
                  <c:v>78</c:v>
                </c:pt>
                <c:pt idx="66">
                  <c:v>80</c:v>
                </c:pt>
                <c:pt idx="67">
                  <c:v>104</c:v>
                </c:pt>
                <c:pt idx="68">
                  <c:v>113</c:v>
                </c:pt>
              </c:numCache>
            </c:numRef>
          </c:cat>
          <c:val>
            <c:numRef>
              <c:f>'7-1 pH 5.4'!$C$2:$C$70</c:f>
              <c:numCache>
                <c:formatCode>0.00</c:formatCode>
                <c:ptCount val="69"/>
                <c:pt idx="0">
                  <c:v>0.49140049140049141</c:v>
                </c:pt>
                <c:pt idx="1">
                  <c:v>0.98280098280098283</c:v>
                </c:pt>
                <c:pt idx="2">
                  <c:v>0.73710073710073709</c:v>
                </c:pt>
                <c:pt idx="3">
                  <c:v>0.49140049140049141</c:v>
                </c:pt>
                <c:pt idx="4">
                  <c:v>0.24570024570024571</c:v>
                </c:pt>
                <c:pt idx="5">
                  <c:v>0.24570024570024571</c:v>
                </c:pt>
                <c:pt idx="6">
                  <c:v>0.73710073710073709</c:v>
                </c:pt>
                <c:pt idx="7">
                  <c:v>1.4742014742014742</c:v>
                </c:pt>
                <c:pt idx="8">
                  <c:v>0.49140049140049141</c:v>
                </c:pt>
                <c:pt idx="9">
                  <c:v>0.73710073710073709</c:v>
                </c:pt>
                <c:pt idx="10">
                  <c:v>1.7199017199017199</c:v>
                </c:pt>
                <c:pt idx="11">
                  <c:v>0.98280098280098283</c:v>
                </c:pt>
                <c:pt idx="12">
                  <c:v>2.2113022113022112</c:v>
                </c:pt>
                <c:pt idx="13">
                  <c:v>2.4570024570024569</c:v>
                </c:pt>
                <c:pt idx="14">
                  <c:v>1.7199017199017199</c:v>
                </c:pt>
                <c:pt idx="15">
                  <c:v>0.73710073710073709</c:v>
                </c:pt>
                <c:pt idx="16">
                  <c:v>3.1941031941031941</c:v>
                </c:pt>
                <c:pt idx="17">
                  <c:v>1.7199017199017199</c:v>
                </c:pt>
                <c:pt idx="18">
                  <c:v>1.2285012285012284</c:v>
                </c:pt>
                <c:pt idx="19">
                  <c:v>2.9484029484029484</c:v>
                </c:pt>
                <c:pt idx="20">
                  <c:v>1.2285012285012284</c:v>
                </c:pt>
                <c:pt idx="21">
                  <c:v>3.6855036855036856</c:v>
                </c:pt>
                <c:pt idx="22">
                  <c:v>1.7199017199017199</c:v>
                </c:pt>
                <c:pt idx="23">
                  <c:v>2.7027027027027026</c:v>
                </c:pt>
                <c:pt idx="24">
                  <c:v>3.1941031941031941</c:v>
                </c:pt>
                <c:pt idx="25">
                  <c:v>2.4570024570024569</c:v>
                </c:pt>
                <c:pt idx="26">
                  <c:v>3.9312039312039313</c:v>
                </c:pt>
                <c:pt idx="27">
                  <c:v>3.9312039312039313</c:v>
                </c:pt>
                <c:pt idx="28">
                  <c:v>2.7027027027027026</c:v>
                </c:pt>
                <c:pt idx="29">
                  <c:v>3.4398034398034398</c:v>
                </c:pt>
                <c:pt idx="30">
                  <c:v>1.7199017199017199</c:v>
                </c:pt>
                <c:pt idx="31">
                  <c:v>6.1425061425061429</c:v>
                </c:pt>
                <c:pt idx="32">
                  <c:v>2.7027027027027026</c:v>
                </c:pt>
                <c:pt idx="33">
                  <c:v>1.2285012285012284</c:v>
                </c:pt>
                <c:pt idx="34">
                  <c:v>1.9656019656019657</c:v>
                </c:pt>
                <c:pt idx="35">
                  <c:v>3.9312039312039313</c:v>
                </c:pt>
                <c:pt idx="36">
                  <c:v>0.98280098280098283</c:v>
                </c:pt>
                <c:pt idx="37">
                  <c:v>3.6855036855036856</c:v>
                </c:pt>
                <c:pt idx="38">
                  <c:v>1.4742014742014742</c:v>
                </c:pt>
                <c:pt idx="39">
                  <c:v>2.2113022113022112</c:v>
                </c:pt>
                <c:pt idx="40">
                  <c:v>1.7199017199017199</c:v>
                </c:pt>
                <c:pt idx="41">
                  <c:v>1.4742014742014742</c:v>
                </c:pt>
                <c:pt idx="42">
                  <c:v>1.7199017199017199</c:v>
                </c:pt>
                <c:pt idx="43">
                  <c:v>0.24570024570024571</c:v>
                </c:pt>
                <c:pt idx="44">
                  <c:v>1.9656019656019657</c:v>
                </c:pt>
                <c:pt idx="45">
                  <c:v>2.2113022113022112</c:v>
                </c:pt>
                <c:pt idx="46">
                  <c:v>1.7199017199017199</c:v>
                </c:pt>
                <c:pt idx="47">
                  <c:v>1.4742014742014742</c:v>
                </c:pt>
                <c:pt idx="48">
                  <c:v>0.49140049140049141</c:v>
                </c:pt>
                <c:pt idx="49">
                  <c:v>1.2285012285012284</c:v>
                </c:pt>
                <c:pt idx="50">
                  <c:v>0.73710073710073709</c:v>
                </c:pt>
                <c:pt idx="51">
                  <c:v>0.98280098280098283</c:v>
                </c:pt>
                <c:pt idx="52">
                  <c:v>0.24570024570024571</c:v>
                </c:pt>
                <c:pt idx="53">
                  <c:v>0.98280098280098283</c:v>
                </c:pt>
                <c:pt idx="54">
                  <c:v>0.24570024570024571</c:v>
                </c:pt>
                <c:pt idx="55">
                  <c:v>0.24570024570024571</c:v>
                </c:pt>
                <c:pt idx="56">
                  <c:v>0.24570024570024571</c:v>
                </c:pt>
                <c:pt idx="57">
                  <c:v>0.24570024570024571</c:v>
                </c:pt>
                <c:pt idx="58">
                  <c:v>0.24570024570024571</c:v>
                </c:pt>
                <c:pt idx="59">
                  <c:v>0.24570024570024571</c:v>
                </c:pt>
                <c:pt idx="60">
                  <c:v>0.24570024570024571</c:v>
                </c:pt>
                <c:pt idx="61">
                  <c:v>0.24570024570024571</c:v>
                </c:pt>
                <c:pt idx="62">
                  <c:v>0.49140049140049141</c:v>
                </c:pt>
                <c:pt idx="63">
                  <c:v>0.49140049140049141</c:v>
                </c:pt>
                <c:pt idx="64">
                  <c:v>0.24570024570024571</c:v>
                </c:pt>
                <c:pt idx="65">
                  <c:v>0.24570024570024571</c:v>
                </c:pt>
                <c:pt idx="66">
                  <c:v>0.24570024570024571</c:v>
                </c:pt>
                <c:pt idx="67">
                  <c:v>0.24570024570024571</c:v>
                </c:pt>
                <c:pt idx="68">
                  <c:v>0.24570024570024571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AC-4988-AA8F-4DAFB0BA0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498240"/>
        <c:axId val="77508608"/>
      </c:barChart>
      <c:catAx>
        <c:axId val="7749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Particle</a:t>
                </a:r>
                <a:r>
                  <a:rPr lang="en-US" baseline="0"/>
                  <a:t> Size (nm)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508608"/>
        <c:crosses val="autoZero"/>
        <c:auto val="1"/>
        <c:lblAlgn val="ctr"/>
        <c:lblOffset val="100"/>
        <c:noMultiLvlLbl val="0"/>
      </c:catAx>
      <c:valAx>
        <c:axId val="775086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77498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9526</xdr:colOff>
      <xdr:row>0</xdr:row>
      <xdr:rowOff>28575</xdr:rowOff>
    </xdr:from>
    <xdr:to>
      <xdr:col>12</xdr:col>
      <xdr:colOff>28576</xdr:colOff>
      <xdr:row>14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19051</xdr:colOff>
      <xdr:row>2</xdr:row>
      <xdr:rowOff>28575</xdr:rowOff>
    </xdr:from>
    <xdr:to>
      <xdr:col>12</xdr:col>
      <xdr:colOff>19051</xdr:colOff>
      <xdr:row>17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28575</xdr:rowOff>
    </xdr:from>
    <xdr:to>
      <xdr:col>11</xdr:col>
      <xdr:colOff>28575</xdr:colOff>
      <xdr:row>16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600074</xdr:colOff>
      <xdr:row>1</xdr:row>
      <xdr:rowOff>4761</xdr:rowOff>
    </xdr:from>
    <xdr:to>
      <xdr:col>11</xdr:col>
      <xdr:colOff>609599</xdr:colOff>
      <xdr:row>17</xdr:row>
      <xdr:rowOff>47624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1</xdr:row>
      <xdr:rowOff>185737</xdr:rowOff>
    </xdr:from>
    <xdr:to>
      <xdr:col>10</xdr:col>
      <xdr:colOff>581025</xdr:colOff>
      <xdr:row>16</xdr:row>
      <xdr:rowOff>71437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23812</xdr:rowOff>
    </xdr:from>
    <xdr:to>
      <xdr:col>12</xdr:col>
      <xdr:colOff>314325</xdr:colOff>
      <xdr:row>18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0</xdr:row>
      <xdr:rowOff>33337</xdr:rowOff>
    </xdr:from>
    <xdr:to>
      <xdr:col>12</xdr:col>
      <xdr:colOff>285750</xdr:colOff>
      <xdr:row>14</xdr:row>
      <xdr:rowOff>109537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-NP\Size%20Distribution\2-1%20pH%2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-NP\Size%20Distribution\2-1%20pH%2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u-NP\Size%20Distribution\2-1pH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D1">
            <v>15</v>
          </cell>
          <cell r="E1">
            <v>0.32258064516129031</v>
          </cell>
        </row>
        <row r="2">
          <cell r="D2">
            <v>16</v>
          </cell>
          <cell r="E2">
            <v>0.64516129032258063</v>
          </cell>
        </row>
        <row r="3">
          <cell r="D3">
            <v>17</v>
          </cell>
          <cell r="E3">
            <v>3.870967741935484</v>
          </cell>
        </row>
        <row r="4">
          <cell r="D4">
            <v>18</v>
          </cell>
          <cell r="E4">
            <v>6.129032258064516</v>
          </cell>
        </row>
        <row r="5">
          <cell r="D5">
            <v>19</v>
          </cell>
          <cell r="E5">
            <v>27.096774193548391</v>
          </cell>
        </row>
        <row r="6">
          <cell r="D6">
            <v>20</v>
          </cell>
          <cell r="E6">
            <v>26.451612903225808</v>
          </cell>
        </row>
        <row r="7">
          <cell r="D7">
            <v>21</v>
          </cell>
          <cell r="E7">
            <v>20.322580645161288</v>
          </cell>
        </row>
        <row r="8">
          <cell r="D8">
            <v>22</v>
          </cell>
          <cell r="E8">
            <v>10.64516129032258</v>
          </cell>
        </row>
        <row r="9">
          <cell r="D9">
            <v>23</v>
          </cell>
          <cell r="E9">
            <v>1.6129032258064515</v>
          </cell>
        </row>
        <row r="10">
          <cell r="D10">
            <v>24</v>
          </cell>
          <cell r="E10">
            <v>0.32258064516129031</v>
          </cell>
        </row>
        <row r="11">
          <cell r="D11">
            <v>26</v>
          </cell>
          <cell r="E11">
            <v>0.64516129032258063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E1">
            <v>12</v>
          </cell>
          <cell r="F1">
            <v>0.10405827263267431</v>
          </cell>
        </row>
        <row r="2">
          <cell r="E2">
            <v>13</v>
          </cell>
          <cell r="F2">
            <v>0.20811654526534862</v>
          </cell>
        </row>
        <row r="3">
          <cell r="E3">
            <v>14</v>
          </cell>
          <cell r="F3">
            <v>0.10405827263267431</v>
          </cell>
        </row>
        <row r="4">
          <cell r="E4">
            <v>15</v>
          </cell>
          <cell r="F4">
            <v>0.10405827263267431</v>
          </cell>
        </row>
        <row r="5">
          <cell r="E5">
            <v>16</v>
          </cell>
          <cell r="F5">
            <v>0.78043704474505715</v>
          </cell>
        </row>
        <row r="6">
          <cell r="E6">
            <v>17</v>
          </cell>
          <cell r="F6">
            <v>1.0405827263267431</v>
          </cell>
        </row>
        <row r="7">
          <cell r="E7">
            <v>18</v>
          </cell>
          <cell r="F7">
            <v>2.5494276795005204</v>
          </cell>
        </row>
        <row r="8">
          <cell r="E8">
            <v>19</v>
          </cell>
          <cell r="F8">
            <v>6.9198751300728407</v>
          </cell>
        </row>
        <row r="9">
          <cell r="E9">
            <v>20</v>
          </cell>
          <cell r="F9">
            <v>13.995837669094694</v>
          </cell>
        </row>
        <row r="10">
          <cell r="E10">
            <v>21</v>
          </cell>
          <cell r="F10">
            <v>21.123829344432881</v>
          </cell>
        </row>
        <row r="11">
          <cell r="E11">
            <v>22</v>
          </cell>
          <cell r="F11">
            <v>20.915712799167537</v>
          </cell>
        </row>
        <row r="12">
          <cell r="E12">
            <v>23</v>
          </cell>
          <cell r="F12">
            <v>15.088449531737774</v>
          </cell>
        </row>
        <row r="13">
          <cell r="E13">
            <v>24</v>
          </cell>
          <cell r="F13">
            <v>9.3132154006243493</v>
          </cell>
        </row>
        <row r="14">
          <cell r="E14">
            <v>25</v>
          </cell>
          <cell r="F14">
            <v>4.9427679500520298</v>
          </cell>
        </row>
        <row r="15">
          <cell r="E15">
            <v>26</v>
          </cell>
          <cell r="F15">
            <v>2.2892819979188346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D1">
            <v>12</v>
          </cell>
          <cell r="E1">
            <v>2.3659305993690851</v>
          </cell>
        </row>
        <row r="2">
          <cell r="D2">
            <v>13</v>
          </cell>
          <cell r="E2">
            <v>3.1545741324921135</v>
          </cell>
        </row>
        <row r="3">
          <cell r="D3">
            <v>14</v>
          </cell>
          <cell r="E3">
            <v>2.8391167192429023</v>
          </cell>
        </row>
        <row r="4">
          <cell r="D4">
            <v>15</v>
          </cell>
          <cell r="E4">
            <v>3.9432176656151419</v>
          </cell>
        </row>
        <row r="5">
          <cell r="D5">
            <v>16</v>
          </cell>
          <cell r="E5">
            <v>5.6782334384858046</v>
          </cell>
        </row>
        <row r="6">
          <cell r="D6">
            <v>17</v>
          </cell>
          <cell r="E6">
            <v>7.2555205047318623</v>
          </cell>
        </row>
        <row r="7">
          <cell r="D7">
            <v>18</v>
          </cell>
          <cell r="E7">
            <v>5.9936908517350158</v>
          </cell>
        </row>
        <row r="8">
          <cell r="D8">
            <v>19</v>
          </cell>
          <cell r="E8">
            <v>6.7823343848580437</v>
          </cell>
        </row>
        <row r="9">
          <cell r="D9">
            <v>20</v>
          </cell>
          <cell r="E9">
            <v>8.9905362776025228</v>
          </cell>
        </row>
        <row r="10">
          <cell r="D10">
            <v>21</v>
          </cell>
          <cell r="E10">
            <v>11.829652996845425</v>
          </cell>
        </row>
        <row r="11">
          <cell r="D11">
            <v>22</v>
          </cell>
          <cell r="E11">
            <v>6.624605678233439</v>
          </cell>
        </row>
        <row r="12">
          <cell r="D12">
            <v>23</v>
          </cell>
          <cell r="E12">
            <v>9.1482649842271293</v>
          </cell>
        </row>
        <row r="13">
          <cell r="D13">
            <v>24</v>
          </cell>
          <cell r="E13">
            <v>8.517350157728707</v>
          </cell>
        </row>
        <row r="14">
          <cell r="D14">
            <v>25</v>
          </cell>
          <cell r="E14">
            <v>7.413249211356467</v>
          </cell>
        </row>
        <row r="15">
          <cell r="D15">
            <v>26</v>
          </cell>
          <cell r="E15">
            <v>7.413249211356467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7" sqref="D17"/>
    </sheetView>
  </sheetViews>
  <sheetFormatPr defaultRowHeight="15" x14ac:dyDescent="0.25"/>
  <cols>
    <col min="1" max="1" width="22" style="7" customWidth="1"/>
    <col min="2" max="2" width="10.5703125" style="4" customWidth="1"/>
    <col min="3" max="3" width="18.5703125" style="4" customWidth="1"/>
  </cols>
  <sheetData>
    <row r="1" spans="1:6" x14ac:dyDescent="0.25">
      <c r="A1" s="6" t="s">
        <v>2</v>
      </c>
      <c r="C1" s="2" t="s">
        <v>0</v>
      </c>
    </row>
    <row r="2" spans="1:6" x14ac:dyDescent="0.25">
      <c r="A2" s="4">
        <v>15</v>
      </c>
      <c r="C2" s="4">
        <f>1/310*100</f>
        <v>0.32258064516129031</v>
      </c>
    </row>
    <row r="3" spans="1:6" x14ac:dyDescent="0.25">
      <c r="A3" s="4">
        <v>16</v>
      </c>
      <c r="C3" s="4">
        <f>2/310*100</f>
        <v>0.64516129032258063</v>
      </c>
    </row>
    <row r="4" spans="1:6" x14ac:dyDescent="0.25">
      <c r="A4" s="4">
        <v>17</v>
      </c>
      <c r="C4" s="4">
        <f>12/310*100</f>
        <v>3.870967741935484</v>
      </c>
    </row>
    <row r="5" spans="1:6" x14ac:dyDescent="0.25">
      <c r="A5" s="4">
        <v>18</v>
      </c>
      <c r="C5" s="4">
        <f>19/310*100</f>
        <v>6.129032258064516</v>
      </c>
    </row>
    <row r="6" spans="1:6" x14ac:dyDescent="0.25">
      <c r="A6" s="4">
        <v>19</v>
      </c>
      <c r="C6" s="4">
        <f>84/310*100</f>
        <v>27.096774193548391</v>
      </c>
    </row>
    <row r="7" spans="1:6" x14ac:dyDescent="0.25">
      <c r="A7" s="4">
        <v>20</v>
      </c>
      <c r="C7" s="4">
        <f>82/310*100</f>
        <v>26.451612903225808</v>
      </c>
      <c r="F7" t="s">
        <v>1</v>
      </c>
    </row>
    <row r="8" spans="1:6" x14ac:dyDescent="0.25">
      <c r="A8" s="4">
        <v>21</v>
      </c>
      <c r="C8" s="4">
        <f>63/310*100</f>
        <v>20.322580645161288</v>
      </c>
      <c r="F8">
        <f>C7+C8+C9+C6</f>
        <v>84.516129032258078</v>
      </c>
    </row>
    <row r="9" spans="1:6" x14ac:dyDescent="0.25">
      <c r="A9" s="4">
        <v>22</v>
      </c>
      <c r="C9" s="4">
        <f>33/310*100</f>
        <v>10.64516129032258</v>
      </c>
    </row>
    <row r="10" spans="1:6" x14ac:dyDescent="0.25">
      <c r="A10" s="4">
        <v>23</v>
      </c>
      <c r="C10" s="4">
        <f>5/310*100</f>
        <v>1.6129032258064515</v>
      </c>
    </row>
    <row r="11" spans="1:6" x14ac:dyDescent="0.25">
      <c r="A11" s="4">
        <v>24</v>
      </c>
      <c r="C11" s="4">
        <f>1/310*100</f>
        <v>0.32258064516129031</v>
      </c>
    </row>
    <row r="12" spans="1:6" x14ac:dyDescent="0.25">
      <c r="A12" s="4">
        <v>26</v>
      </c>
      <c r="C12" s="4">
        <f>2/310*100</f>
        <v>0.64516129032258063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O8" sqref="O8"/>
    </sheetView>
  </sheetViews>
  <sheetFormatPr defaultRowHeight="15" x14ac:dyDescent="0.25"/>
  <cols>
    <col min="1" max="1" width="21" style="4" customWidth="1"/>
    <col min="2" max="2" width="10.28515625" style="4" customWidth="1"/>
    <col min="3" max="3" width="19.140625" style="4" customWidth="1"/>
  </cols>
  <sheetData>
    <row r="1" spans="1:3" x14ac:dyDescent="0.25">
      <c r="A1" s="2" t="s">
        <v>2</v>
      </c>
      <c r="C1" s="2" t="s">
        <v>0</v>
      </c>
    </row>
    <row r="2" spans="1:3" x14ac:dyDescent="0.25">
      <c r="A2" s="4">
        <v>12</v>
      </c>
      <c r="C2" s="4">
        <v>0.10405827263267431</v>
      </c>
    </row>
    <row r="3" spans="1:3" x14ac:dyDescent="0.25">
      <c r="A3" s="4">
        <v>13</v>
      </c>
      <c r="C3" s="4">
        <v>0.20811654526534862</v>
      </c>
    </row>
    <row r="4" spans="1:3" x14ac:dyDescent="0.25">
      <c r="A4" s="4">
        <v>14</v>
      </c>
      <c r="C4" s="4">
        <v>0.10405827263267431</v>
      </c>
    </row>
    <row r="5" spans="1:3" x14ac:dyDescent="0.25">
      <c r="A5" s="4">
        <v>15</v>
      </c>
      <c r="C5" s="4">
        <v>0.10405827263267431</v>
      </c>
    </row>
    <row r="6" spans="1:3" x14ac:dyDescent="0.25">
      <c r="A6" s="4">
        <v>16</v>
      </c>
      <c r="C6" s="4">
        <v>0.78043704474505715</v>
      </c>
    </row>
    <row r="7" spans="1:3" x14ac:dyDescent="0.25">
      <c r="A7" s="4">
        <v>17</v>
      </c>
      <c r="C7" s="4">
        <v>1.0405827263267431</v>
      </c>
    </row>
    <row r="8" spans="1:3" x14ac:dyDescent="0.25">
      <c r="A8" s="4">
        <v>18</v>
      </c>
      <c r="C8" s="4">
        <v>2.5494276795005204</v>
      </c>
    </row>
    <row r="9" spans="1:3" x14ac:dyDescent="0.25">
      <c r="A9" s="4">
        <v>19</v>
      </c>
      <c r="C9" s="4">
        <v>6.9198751300728407</v>
      </c>
    </row>
    <row r="10" spans="1:3" x14ac:dyDescent="0.25">
      <c r="A10" s="4">
        <v>20</v>
      </c>
      <c r="C10" s="4">
        <v>13.995837669094694</v>
      </c>
    </row>
    <row r="11" spans="1:3" x14ac:dyDescent="0.25">
      <c r="A11" s="4">
        <v>21</v>
      </c>
      <c r="C11" s="4">
        <v>21.123829344432881</v>
      </c>
    </row>
    <row r="12" spans="1:3" x14ac:dyDescent="0.25">
      <c r="A12" s="4">
        <v>22</v>
      </c>
      <c r="C12" s="4">
        <v>20.915712799167537</v>
      </c>
    </row>
    <row r="13" spans="1:3" x14ac:dyDescent="0.25">
      <c r="A13" s="4">
        <v>23</v>
      </c>
      <c r="C13" s="4">
        <v>15.088449531737774</v>
      </c>
    </row>
    <row r="14" spans="1:3" x14ac:dyDescent="0.25">
      <c r="A14" s="4">
        <v>24</v>
      </c>
      <c r="C14" s="4">
        <v>9.3132154006243493</v>
      </c>
    </row>
    <row r="15" spans="1:3" x14ac:dyDescent="0.25">
      <c r="A15" s="4">
        <v>25</v>
      </c>
      <c r="C15" s="4">
        <v>4.9427679500520298</v>
      </c>
    </row>
    <row r="16" spans="1:3" x14ac:dyDescent="0.25">
      <c r="A16" s="4">
        <v>26</v>
      </c>
      <c r="C16" s="4">
        <v>2.2892819979188346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21" sqref="E21"/>
    </sheetView>
  </sheetViews>
  <sheetFormatPr defaultColWidth="8.85546875" defaultRowHeight="15" x14ac:dyDescent="0.25"/>
  <cols>
    <col min="1" max="1" width="21.42578125" style="4" customWidth="1"/>
    <col min="3" max="3" width="11" style="4" customWidth="1"/>
    <col min="254" max="254" width="9.140625" customWidth="1"/>
    <col min="510" max="510" width="9.140625" customWidth="1"/>
    <col min="766" max="766" width="9.140625" customWidth="1"/>
    <col min="1022" max="1022" width="9.140625" customWidth="1"/>
    <col min="1278" max="1278" width="9.140625" customWidth="1"/>
    <col min="1534" max="1534" width="9.140625" customWidth="1"/>
    <col min="1790" max="1790" width="9.140625" customWidth="1"/>
    <col min="2046" max="2046" width="9.140625" customWidth="1"/>
    <col min="2302" max="2302" width="9.140625" customWidth="1"/>
    <col min="2558" max="2558" width="9.140625" customWidth="1"/>
    <col min="2814" max="2814" width="9.140625" customWidth="1"/>
    <col min="3070" max="3070" width="9.140625" customWidth="1"/>
    <col min="3326" max="3326" width="9.140625" customWidth="1"/>
    <col min="3582" max="3582" width="9.140625" customWidth="1"/>
    <col min="3838" max="3838" width="9.140625" customWidth="1"/>
    <col min="4094" max="4094" width="9.140625" customWidth="1"/>
    <col min="4350" max="4350" width="9.140625" customWidth="1"/>
    <col min="4606" max="4606" width="9.140625" customWidth="1"/>
    <col min="4862" max="4862" width="9.140625" customWidth="1"/>
    <col min="5118" max="5118" width="9.140625" customWidth="1"/>
    <col min="5374" max="5374" width="9.140625" customWidth="1"/>
    <col min="5630" max="5630" width="9.140625" customWidth="1"/>
    <col min="5886" max="5886" width="9.140625" customWidth="1"/>
    <col min="6142" max="6142" width="9.140625" customWidth="1"/>
    <col min="6398" max="6398" width="9.140625" customWidth="1"/>
    <col min="6654" max="6654" width="9.140625" customWidth="1"/>
    <col min="6910" max="6910" width="9.140625" customWidth="1"/>
    <col min="7166" max="7166" width="9.140625" customWidth="1"/>
    <col min="7422" max="7422" width="9.140625" customWidth="1"/>
    <col min="7678" max="7678" width="9.140625" customWidth="1"/>
    <col min="7934" max="7934" width="9.140625" customWidth="1"/>
    <col min="8190" max="8190" width="9.140625" customWidth="1"/>
    <col min="8446" max="8446" width="9.140625" customWidth="1"/>
    <col min="8702" max="8702" width="9.140625" customWidth="1"/>
    <col min="8958" max="8958" width="9.140625" customWidth="1"/>
    <col min="9214" max="9214" width="9.140625" customWidth="1"/>
    <col min="9470" max="9470" width="9.140625" customWidth="1"/>
    <col min="9726" max="9726" width="9.140625" customWidth="1"/>
    <col min="9982" max="9982" width="9.140625" customWidth="1"/>
    <col min="10238" max="10238" width="9.140625" customWidth="1"/>
    <col min="10494" max="10494" width="9.140625" customWidth="1"/>
    <col min="10750" max="10750" width="9.140625" customWidth="1"/>
    <col min="11006" max="11006" width="9.140625" customWidth="1"/>
    <col min="11262" max="11262" width="9.140625" customWidth="1"/>
    <col min="11518" max="11518" width="9.140625" customWidth="1"/>
    <col min="11774" max="11774" width="9.140625" customWidth="1"/>
    <col min="12030" max="12030" width="9.140625" customWidth="1"/>
    <col min="12286" max="12286" width="9.140625" customWidth="1"/>
    <col min="12542" max="12542" width="9.140625" customWidth="1"/>
    <col min="12798" max="12798" width="9.140625" customWidth="1"/>
    <col min="13054" max="13054" width="9.140625" customWidth="1"/>
    <col min="13310" max="13310" width="9.140625" customWidth="1"/>
    <col min="13566" max="13566" width="9.140625" customWidth="1"/>
    <col min="13822" max="13822" width="9.140625" customWidth="1"/>
    <col min="14078" max="14078" width="9.140625" customWidth="1"/>
    <col min="14334" max="14334" width="9.140625" customWidth="1"/>
    <col min="14590" max="14590" width="9.140625" customWidth="1"/>
    <col min="14846" max="14846" width="9.140625" customWidth="1"/>
    <col min="15102" max="15102" width="9.140625" customWidth="1"/>
    <col min="15358" max="15358" width="9.140625" customWidth="1"/>
    <col min="15614" max="15614" width="9.140625" customWidth="1"/>
    <col min="15870" max="15870" width="9.140625" customWidth="1"/>
    <col min="16126" max="16126" width="9.140625" customWidth="1"/>
  </cols>
  <sheetData>
    <row r="1" spans="1:3" x14ac:dyDescent="0.25">
      <c r="A1" s="2" t="s">
        <v>2</v>
      </c>
      <c r="C1" s="2" t="s">
        <v>0</v>
      </c>
    </row>
    <row r="2" spans="1:3" x14ac:dyDescent="0.25">
      <c r="A2" s="4">
        <v>12</v>
      </c>
      <c r="C2" s="4">
        <v>2.3659305993690851</v>
      </c>
    </row>
    <row r="3" spans="1:3" x14ac:dyDescent="0.25">
      <c r="A3" s="4">
        <v>13</v>
      </c>
      <c r="C3" s="4">
        <v>3.1545741324921135</v>
      </c>
    </row>
    <row r="4" spans="1:3" x14ac:dyDescent="0.25">
      <c r="A4" s="4">
        <v>14</v>
      </c>
      <c r="C4" s="4">
        <v>2.8391167192429023</v>
      </c>
    </row>
    <row r="5" spans="1:3" x14ac:dyDescent="0.25">
      <c r="A5" s="4">
        <v>15</v>
      </c>
      <c r="C5" s="4">
        <v>3.9432176656151419</v>
      </c>
    </row>
    <row r="6" spans="1:3" x14ac:dyDescent="0.25">
      <c r="A6" s="4">
        <v>16</v>
      </c>
      <c r="C6" s="4">
        <v>5.6782334384858046</v>
      </c>
    </row>
    <row r="7" spans="1:3" x14ac:dyDescent="0.25">
      <c r="A7" s="4">
        <v>17</v>
      </c>
      <c r="C7" s="4">
        <v>7.2555205047318623</v>
      </c>
    </row>
    <row r="8" spans="1:3" x14ac:dyDescent="0.25">
      <c r="A8" s="4">
        <v>18</v>
      </c>
      <c r="C8" s="4">
        <v>5.9936908517350158</v>
      </c>
    </row>
    <row r="9" spans="1:3" x14ac:dyDescent="0.25">
      <c r="A9" s="4">
        <v>19</v>
      </c>
      <c r="C9" s="4">
        <v>6.7823343848580437</v>
      </c>
    </row>
    <row r="10" spans="1:3" x14ac:dyDescent="0.25">
      <c r="A10" s="4">
        <v>20</v>
      </c>
      <c r="C10" s="4">
        <v>8.9905362776025228</v>
      </c>
    </row>
    <row r="11" spans="1:3" x14ac:dyDescent="0.25">
      <c r="A11" s="4">
        <v>21</v>
      </c>
      <c r="C11" s="4">
        <v>11.829652996845425</v>
      </c>
    </row>
    <row r="12" spans="1:3" x14ac:dyDescent="0.25">
      <c r="A12" s="4">
        <v>22</v>
      </c>
      <c r="C12" s="4">
        <v>6.624605678233439</v>
      </c>
    </row>
    <row r="13" spans="1:3" x14ac:dyDescent="0.25">
      <c r="A13" s="4">
        <v>23</v>
      </c>
      <c r="C13" s="4">
        <v>9.1482649842271293</v>
      </c>
    </row>
    <row r="14" spans="1:3" x14ac:dyDescent="0.25">
      <c r="A14" s="4">
        <v>24</v>
      </c>
      <c r="C14" s="4">
        <v>8.517350157728707</v>
      </c>
    </row>
    <row r="15" spans="1:3" x14ac:dyDescent="0.25">
      <c r="A15" s="4">
        <v>25</v>
      </c>
      <c r="C15" s="4">
        <v>7.413249211356467</v>
      </c>
    </row>
    <row r="16" spans="1:3" x14ac:dyDescent="0.25">
      <c r="A16" s="4">
        <v>26</v>
      </c>
      <c r="C16" s="4">
        <v>7.413249211356467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K21" sqref="K21"/>
    </sheetView>
  </sheetViews>
  <sheetFormatPr defaultRowHeight="15" x14ac:dyDescent="0.25"/>
  <cols>
    <col min="1" max="1" width="15.5703125" style="4" customWidth="1"/>
    <col min="2" max="2" width="12.5703125" style="4" customWidth="1"/>
    <col min="3" max="3" width="12" style="5" customWidth="1"/>
  </cols>
  <sheetData>
    <row r="1" spans="1:4" x14ac:dyDescent="0.25">
      <c r="A1" s="2" t="s">
        <v>3</v>
      </c>
      <c r="B1" s="2"/>
      <c r="C1" s="3" t="s">
        <v>0</v>
      </c>
    </row>
    <row r="2" spans="1:4" x14ac:dyDescent="0.25">
      <c r="A2" s="4">
        <v>18</v>
      </c>
      <c r="C2" s="5">
        <f>3/470*100</f>
        <v>0.63829787234042545</v>
      </c>
      <c r="D2" s="1"/>
    </row>
    <row r="3" spans="1:4" x14ac:dyDescent="0.25">
      <c r="A3" s="4">
        <v>19</v>
      </c>
      <c r="C3" s="5">
        <f>2/470*100</f>
        <v>0.42553191489361702</v>
      </c>
      <c r="D3" s="1"/>
    </row>
    <row r="4" spans="1:4" x14ac:dyDescent="0.25">
      <c r="A4" s="4">
        <v>20</v>
      </c>
      <c r="C4" s="5">
        <f>8/470*100</f>
        <v>1.7021276595744681</v>
      </c>
      <c r="D4" s="1"/>
    </row>
    <row r="5" spans="1:4" x14ac:dyDescent="0.25">
      <c r="A5" s="4">
        <v>21</v>
      </c>
      <c r="C5" s="5">
        <f>47/470*100</f>
        <v>10</v>
      </c>
      <c r="D5" s="1"/>
    </row>
    <row r="6" spans="1:4" x14ac:dyDescent="0.25">
      <c r="A6" s="4">
        <v>22</v>
      </c>
      <c r="C6" s="5">
        <f>87/470*100</f>
        <v>18.51063829787234</v>
      </c>
      <c r="D6" s="1"/>
    </row>
    <row r="7" spans="1:4" x14ac:dyDescent="0.25">
      <c r="A7" s="4">
        <v>23</v>
      </c>
      <c r="C7" s="5">
        <f>95/470*100</f>
        <v>20.212765957446805</v>
      </c>
      <c r="D7" s="1"/>
    </row>
    <row r="8" spans="1:4" x14ac:dyDescent="0.25">
      <c r="A8" s="4">
        <v>24</v>
      </c>
      <c r="C8" s="5">
        <f>94/470*100</f>
        <v>20</v>
      </c>
      <c r="D8" s="1"/>
    </row>
    <row r="9" spans="1:4" x14ac:dyDescent="0.25">
      <c r="A9" s="4">
        <v>25</v>
      </c>
      <c r="C9" s="5">
        <f>0.127659574468085*100</f>
        <v>12.765957446808502</v>
      </c>
      <c r="D9" s="1"/>
    </row>
    <row r="10" spans="1:4" x14ac:dyDescent="0.25">
      <c r="A10" s="4">
        <v>26</v>
      </c>
      <c r="C10" s="5">
        <f>0.0680851063829787*100</f>
        <v>6.8085106382978697</v>
      </c>
      <c r="D10" s="1"/>
    </row>
    <row r="11" spans="1:4" x14ac:dyDescent="0.25">
      <c r="A11" s="4">
        <v>27</v>
      </c>
      <c r="C11" s="5">
        <f>0.0340425531914894*100</f>
        <v>3.4042553191489398</v>
      </c>
      <c r="D11" s="1"/>
    </row>
    <row r="12" spans="1:4" x14ac:dyDescent="0.25">
      <c r="A12" s="4">
        <v>28</v>
      </c>
      <c r="C12" s="5">
        <f>0.0212765957446809*100</f>
        <v>2.12765957446809</v>
      </c>
      <c r="D12" s="1"/>
    </row>
    <row r="13" spans="1:4" x14ac:dyDescent="0.25">
      <c r="A13" s="4">
        <v>29</v>
      </c>
      <c r="C13" s="5">
        <f>0.00638297872340425*100</f>
        <v>0.63829787234042501</v>
      </c>
      <c r="D13" s="1"/>
    </row>
    <row r="14" spans="1:4" x14ac:dyDescent="0.25">
      <c r="A14" s="4">
        <v>31</v>
      </c>
      <c r="C14" s="5">
        <f>0.00425531914893617*100</f>
        <v>0.42553191489361702</v>
      </c>
      <c r="D14" s="1"/>
    </row>
    <row r="15" spans="1:4" x14ac:dyDescent="0.25">
      <c r="A15" s="4">
        <v>32</v>
      </c>
      <c r="C15" s="5">
        <f>0.00638297872340425*100</f>
        <v>0.63829787234042501</v>
      </c>
      <c r="D15" s="1"/>
    </row>
    <row r="16" spans="1:4" x14ac:dyDescent="0.25">
      <c r="A16" s="4">
        <v>34</v>
      </c>
      <c r="C16" s="5">
        <f>0.00212765957446809*100</f>
        <v>0.21276595744680898</v>
      </c>
      <c r="D16" s="1"/>
    </row>
    <row r="17" spans="1:4" x14ac:dyDescent="0.25">
      <c r="A17" s="4">
        <v>35</v>
      </c>
      <c r="C17" s="5">
        <f>0.00212765957446809*100</f>
        <v>0.21276595744680898</v>
      </c>
      <c r="D17" s="1"/>
    </row>
    <row r="18" spans="1:4" x14ac:dyDescent="0.25">
      <c r="A18" s="4">
        <v>36</v>
      </c>
      <c r="C18" s="5">
        <v>0.21</v>
      </c>
      <c r="D18" s="1"/>
    </row>
    <row r="19" spans="1:4" x14ac:dyDescent="0.25">
      <c r="A19" s="4">
        <v>37</v>
      </c>
      <c r="C19" s="5">
        <v>0.21</v>
      </c>
      <c r="D19" s="1"/>
    </row>
    <row r="20" spans="1:4" x14ac:dyDescent="0.25">
      <c r="A20" s="4">
        <v>38</v>
      </c>
      <c r="C20" s="5">
        <f>0.00425531914893617*100</f>
        <v>0.42553191489361702</v>
      </c>
      <c r="D20" s="1"/>
    </row>
    <row r="21" spans="1:4" x14ac:dyDescent="0.25">
      <c r="A21" s="4">
        <v>40</v>
      </c>
      <c r="C21" s="5">
        <f>0.00212765957446809*100</f>
        <v>0.21276595744680898</v>
      </c>
      <c r="D21" s="1"/>
    </row>
    <row r="22" spans="1:4" x14ac:dyDescent="0.25">
      <c r="A22" s="4">
        <v>45</v>
      </c>
      <c r="C22" s="5">
        <f t="shared" ref="C22:C23" si="0">0.00212765957446809*100</f>
        <v>0.21276595744680898</v>
      </c>
      <c r="D22" s="1"/>
    </row>
    <row r="23" spans="1:4" x14ac:dyDescent="0.25">
      <c r="A23" s="4">
        <v>49</v>
      </c>
      <c r="C23" s="5">
        <f t="shared" si="0"/>
        <v>0.21276595744680898</v>
      </c>
      <c r="D23" s="1"/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" sqref="C1"/>
    </sheetView>
  </sheetViews>
  <sheetFormatPr defaultRowHeight="15" x14ac:dyDescent="0.25"/>
  <cols>
    <col min="1" max="4" width="16.28515625" style="4" customWidth="1"/>
  </cols>
  <sheetData>
    <row r="1" spans="1:3" x14ac:dyDescent="0.25">
      <c r="A1" s="2" t="s">
        <v>3</v>
      </c>
      <c r="C1" s="3" t="s">
        <v>0</v>
      </c>
    </row>
    <row r="2" spans="1:3" x14ac:dyDescent="0.25">
      <c r="A2" s="4">
        <v>10</v>
      </c>
      <c r="C2" s="5">
        <f>1/268*100</f>
        <v>0.37313432835820892</v>
      </c>
    </row>
    <row r="3" spans="1:3" x14ac:dyDescent="0.25">
      <c r="A3" s="4">
        <v>12</v>
      </c>
      <c r="C3" s="5">
        <f>2/268*100</f>
        <v>0.74626865671641784</v>
      </c>
    </row>
    <row r="4" spans="1:3" x14ac:dyDescent="0.25">
      <c r="A4" s="4">
        <v>14</v>
      </c>
      <c r="C4" s="5">
        <f>1/268*100</f>
        <v>0.37313432835820892</v>
      </c>
    </row>
    <row r="5" spans="1:3" x14ac:dyDescent="0.25">
      <c r="A5" s="4">
        <v>15</v>
      </c>
      <c r="C5" s="5">
        <f>2/268*100</f>
        <v>0.74626865671641784</v>
      </c>
    </row>
    <row r="6" spans="1:3" x14ac:dyDescent="0.25">
      <c r="A6" s="4">
        <v>16</v>
      </c>
      <c r="C6" s="5">
        <f>4/268*100</f>
        <v>1.4925373134328357</v>
      </c>
    </row>
    <row r="7" spans="1:3" x14ac:dyDescent="0.25">
      <c r="A7" s="4">
        <v>17</v>
      </c>
      <c r="C7" s="5">
        <f>1/268*100</f>
        <v>0.37313432835820892</v>
      </c>
    </row>
    <row r="8" spans="1:3" x14ac:dyDescent="0.25">
      <c r="A8" s="4">
        <v>18</v>
      </c>
      <c r="C8" s="5">
        <f>3/268*100</f>
        <v>1.1194029850746268</v>
      </c>
    </row>
    <row r="9" spans="1:3" x14ac:dyDescent="0.25">
      <c r="A9" s="4">
        <v>19</v>
      </c>
      <c r="C9" s="5">
        <f>6/268*100</f>
        <v>2.2388059701492535</v>
      </c>
    </row>
    <row r="10" spans="1:3" x14ac:dyDescent="0.25">
      <c r="A10" s="4">
        <v>20</v>
      </c>
      <c r="C10" s="5">
        <f>8/268*100</f>
        <v>2.9850746268656714</v>
      </c>
    </row>
    <row r="11" spans="1:3" x14ac:dyDescent="0.25">
      <c r="A11" s="4">
        <v>21</v>
      </c>
      <c r="C11" s="5">
        <f>11/268*100</f>
        <v>4.1044776119402986</v>
      </c>
    </row>
    <row r="12" spans="1:3" x14ac:dyDescent="0.25">
      <c r="A12" s="4">
        <v>22</v>
      </c>
      <c r="C12" s="5">
        <f>17/268*100</f>
        <v>6.3432835820895521</v>
      </c>
    </row>
    <row r="13" spans="1:3" x14ac:dyDescent="0.25">
      <c r="A13" s="4">
        <v>23</v>
      </c>
      <c r="C13" s="5">
        <f>20/268*100</f>
        <v>7.4626865671641784</v>
      </c>
    </row>
    <row r="14" spans="1:3" x14ac:dyDescent="0.25">
      <c r="A14" s="4">
        <v>24</v>
      </c>
      <c r="C14" s="5">
        <f>14/268*100</f>
        <v>5.2238805970149249</v>
      </c>
    </row>
    <row r="15" spans="1:3" x14ac:dyDescent="0.25">
      <c r="A15" s="4">
        <v>25</v>
      </c>
      <c r="C15" s="5">
        <f>21/268*100</f>
        <v>7.8358208955223887</v>
      </c>
    </row>
    <row r="16" spans="1:3" x14ac:dyDescent="0.25">
      <c r="A16" s="4">
        <v>26</v>
      </c>
      <c r="C16" s="5">
        <f>0.082089552238806*100</f>
        <v>8.2089552238806007</v>
      </c>
    </row>
    <row r="17" spans="1:3" x14ac:dyDescent="0.25">
      <c r="A17" s="4">
        <v>27</v>
      </c>
      <c r="C17" s="5">
        <f>0.0970149253731343*100</f>
        <v>9.7014925373134311</v>
      </c>
    </row>
    <row r="18" spans="1:3" x14ac:dyDescent="0.25">
      <c r="A18" s="4">
        <v>28</v>
      </c>
      <c r="C18" s="5">
        <f>0.0597014925373134*100</f>
        <v>5.9701492537313401</v>
      </c>
    </row>
    <row r="19" spans="1:3" x14ac:dyDescent="0.25">
      <c r="A19" s="4">
        <v>29</v>
      </c>
      <c r="C19" s="5">
        <f>0.0783582089552239*100</f>
        <v>7.8358208955223896</v>
      </c>
    </row>
    <row r="20" spans="1:3" x14ac:dyDescent="0.25">
      <c r="A20" s="4">
        <v>30</v>
      </c>
      <c r="C20" s="5">
        <f>11/268*100</f>
        <v>4.1044776119402986</v>
      </c>
    </row>
    <row r="21" spans="1:3" x14ac:dyDescent="0.25">
      <c r="A21" s="4">
        <v>31</v>
      </c>
      <c r="C21" s="5">
        <v>4.0999999999999996</v>
      </c>
    </row>
    <row r="22" spans="1:3" x14ac:dyDescent="0.25">
      <c r="A22" s="4">
        <v>32</v>
      </c>
      <c r="C22" s="5">
        <v>4.0999999999999996</v>
      </c>
    </row>
    <row r="23" spans="1:3" x14ac:dyDescent="0.25">
      <c r="A23" s="4">
        <v>33</v>
      </c>
      <c r="C23" s="5">
        <f>5/268*100</f>
        <v>1.8656716417910446</v>
      </c>
    </row>
    <row r="24" spans="1:3" x14ac:dyDescent="0.25">
      <c r="A24" s="4">
        <v>34</v>
      </c>
      <c r="C24" s="5">
        <f>0.0149253731343284*100</f>
        <v>1.4925373134328399</v>
      </c>
    </row>
    <row r="25" spans="1:3" x14ac:dyDescent="0.25">
      <c r="A25" s="4">
        <v>35</v>
      </c>
      <c r="C25" s="5">
        <f>0.0261194029850746*100</f>
        <v>2.6119402985074602</v>
      </c>
    </row>
    <row r="26" spans="1:3" x14ac:dyDescent="0.25">
      <c r="A26" s="4">
        <v>36</v>
      </c>
      <c r="C26" s="5">
        <f>7/268*100</f>
        <v>2.6119402985074625</v>
      </c>
    </row>
    <row r="27" spans="1:3" x14ac:dyDescent="0.25">
      <c r="A27" s="4">
        <v>37</v>
      </c>
      <c r="C27" s="5">
        <f>2/268*100</f>
        <v>0.74626865671641784</v>
      </c>
    </row>
    <row r="28" spans="1:3" x14ac:dyDescent="0.25">
      <c r="A28" s="4">
        <v>38</v>
      </c>
      <c r="C28" s="5">
        <f>1/268*100</f>
        <v>0.37313432835820892</v>
      </c>
    </row>
    <row r="29" spans="1:3" x14ac:dyDescent="0.25">
      <c r="A29" s="4">
        <v>40</v>
      </c>
      <c r="C29" s="5">
        <f>2/268*100</f>
        <v>0.74626865671641784</v>
      </c>
    </row>
    <row r="30" spans="1:3" x14ac:dyDescent="0.25">
      <c r="A30" s="4">
        <v>44</v>
      </c>
      <c r="C30" s="5">
        <f>2/268*100</f>
        <v>0.74626865671641784</v>
      </c>
    </row>
    <row r="31" spans="1:3" x14ac:dyDescent="0.25">
      <c r="A31" s="4">
        <v>45</v>
      </c>
      <c r="C31" s="5">
        <f>1/268*100</f>
        <v>0.37313432835820892</v>
      </c>
    </row>
    <row r="32" spans="1:3" x14ac:dyDescent="0.25">
      <c r="A32" s="4">
        <v>49</v>
      </c>
      <c r="C32" s="5">
        <f>1/268*100</f>
        <v>0.37313432835820892</v>
      </c>
    </row>
    <row r="33" spans="1:3" x14ac:dyDescent="0.25">
      <c r="A33" s="4">
        <v>50</v>
      </c>
      <c r="C33" s="5">
        <f>4/268*100</f>
        <v>1.4925373134328357</v>
      </c>
    </row>
    <row r="34" spans="1:3" x14ac:dyDescent="0.25">
      <c r="A34" s="4">
        <v>51</v>
      </c>
      <c r="C34" s="5">
        <f>1/268*100</f>
        <v>0.37313432835820892</v>
      </c>
    </row>
    <row r="35" spans="1:3" x14ac:dyDescent="0.25">
      <c r="A35" s="4">
        <v>54</v>
      </c>
      <c r="C35" s="5">
        <f>1/268*100</f>
        <v>0.37313432835820892</v>
      </c>
    </row>
    <row r="36" spans="1:3" x14ac:dyDescent="0.25">
      <c r="A36" s="4">
        <v>56</v>
      </c>
      <c r="C36" s="5">
        <f>1/268*100</f>
        <v>0.37313432835820892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O12" sqref="O12"/>
    </sheetView>
  </sheetViews>
  <sheetFormatPr defaultRowHeight="15" x14ac:dyDescent="0.25"/>
  <cols>
    <col min="1" max="1" width="15.85546875" style="4" customWidth="1"/>
    <col min="2" max="4" width="9.140625" style="4"/>
  </cols>
  <sheetData>
    <row r="1" spans="1:3" x14ac:dyDescent="0.25">
      <c r="A1" s="2" t="s">
        <v>3</v>
      </c>
      <c r="C1" s="3" t="s">
        <v>0</v>
      </c>
    </row>
    <row r="2" spans="1:3" x14ac:dyDescent="0.25">
      <c r="A2" s="4">
        <v>10</v>
      </c>
      <c r="C2" s="5">
        <f>0.0014265335235378*100</f>
        <v>0.14265335235377999</v>
      </c>
    </row>
    <row r="3" spans="1:3" x14ac:dyDescent="0.25">
      <c r="A3" s="4">
        <v>11</v>
      </c>
      <c r="C3" s="5">
        <f>0.0014265335235378*100</f>
        <v>0.14265335235377999</v>
      </c>
    </row>
    <row r="4" spans="1:3" x14ac:dyDescent="0.25">
      <c r="A4" s="4">
        <v>12</v>
      </c>
      <c r="C4" s="5">
        <f>0.00427960057061341*100</f>
        <v>0.42796005706134105</v>
      </c>
    </row>
    <row r="5" spans="1:3" x14ac:dyDescent="0.25">
      <c r="A5" s="4">
        <v>13</v>
      </c>
      <c r="C5" s="5">
        <f>0.00570613409415121*100</f>
        <v>0.57061340941512106</v>
      </c>
    </row>
    <row r="6" spans="1:3" x14ac:dyDescent="0.25">
      <c r="A6" s="4">
        <v>14</v>
      </c>
      <c r="C6" s="5">
        <f>0.00570613409415121*100</f>
        <v>0.57061340941512106</v>
      </c>
    </row>
    <row r="7" spans="1:3" x14ac:dyDescent="0.25">
      <c r="A7" s="4">
        <v>15</v>
      </c>
      <c r="C7" s="5">
        <f>0.0128388017118402*100</f>
        <v>1.28388017118402</v>
      </c>
    </row>
    <row r="8" spans="1:3" x14ac:dyDescent="0.25">
      <c r="A8" s="4">
        <v>16</v>
      </c>
      <c r="C8" s="5">
        <f>0.00427960057061341*100</f>
        <v>0.42796005706134105</v>
      </c>
    </row>
    <row r="9" spans="1:3" x14ac:dyDescent="0.25">
      <c r="A9" s="4">
        <v>17</v>
      </c>
      <c r="C9" s="5">
        <f>0.0156918687589158*100</f>
        <v>1.5691868758915799</v>
      </c>
    </row>
    <row r="10" spans="1:3" x14ac:dyDescent="0.25">
      <c r="A10" s="4">
        <v>18</v>
      </c>
      <c r="C10" s="5">
        <f>0.0228245363766049*100</f>
        <v>2.28245363766049</v>
      </c>
    </row>
    <row r="11" spans="1:3" x14ac:dyDescent="0.25">
      <c r="A11" s="4">
        <v>19</v>
      </c>
      <c r="C11" s="5">
        <f>0.0256776034236805*100</f>
        <v>2.5677603423680502</v>
      </c>
    </row>
    <row r="12" spans="1:3" x14ac:dyDescent="0.25">
      <c r="A12" s="4">
        <v>20</v>
      </c>
      <c r="C12" s="5">
        <f>0.0299572039942939*100</f>
        <v>2.9957203994293899</v>
      </c>
    </row>
    <row r="13" spans="1:3" x14ac:dyDescent="0.25">
      <c r="A13" s="4">
        <v>21</v>
      </c>
      <c r="C13" s="5">
        <f>0.0271041369472183*100</f>
        <v>2.7104136947218302</v>
      </c>
    </row>
    <row r="14" spans="1:3" x14ac:dyDescent="0.25">
      <c r="A14" s="4">
        <v>22</v>
      </c>
      <c r="C14" s="5">
        <f>0.0427960057061341*100</f>
        <v>4.2796005706134101</v>
      </c>
    </row>
    <row r="15" spans="1:3" x14ac:dyDescent="0.25">
      <c r="A15" s="4">
        <v>23</v>
      </c>
      <c r="C15" s="5">
        <f>0.0599144079885877*100</f>
        <v>5.9914407988587701</v>
      </c>
    </row>
    <row r="16" spans="1:3" x14ac:dyDescent="0.25">
      <c r="A16" s="4">
        <v>24</v>
      </c>
      <c r="C16" s="5">
        <f>0.0756062767475036*100</f>
        <v>7.5606276747503598</v>
      </c>
    </row>
    <row r="17" spans="1:3" x14ac:dyDescent="0.25">
      <c r="A17" s="4">
        <v>25</v>
      </c>
      <c r="C17" s="5">
        <f>0.0884450784593438*100</f>
        <v>8.8445078459343804</v>
      </c>
    </row>
    <row r="18" spans="1:3" x14ac:dyDescent="0.25">
      <c r="A18" s="4">
        <v>26</v>
      </c>
      <c r="C18" s="5">
        <f>0.0713266761768902*100</f>
        <v>7.1326676176890205</v>
      </c>
    </row>
    <row r="19" spans="1:3" x14ac:dyDescent="0.25">
      <c r="A19" s="4">
        <v>27</v>
      </c>
      <c r="C19" s="5">
        <f>0.0513552068473609*100</f>
        <v>5.1355206847360897</v>
      </c>
    </row>
    <row r="20" spans="1:3" x14ac:dyDescent="0.25">
      <c r="A20" s="4">
        <v>28</v>
      </c>
      <c r="C20" s="5">
        <f>0.0884450784593438*100</f>
        <v>8.8445078459343804</v>
      </c>
    </row>
    <row r="21" spans="1:3" x14ac:dyDescent="0.25">
      <c r="A21" s="4">
        <v>29</v>
      </c>
      <c r="C21" s="5">
        <f>0.0756062767475036*100</f>
        <v>7.5606276747503598</v>
      </c>
    </row>
    <row r="22" spans="1:3" x14ac:dyDescent="0.25">
      <c r="A22" s="4">
        <v>30</v>
      </c>
      <c r="C22" s="5">
        <f>0.0470756062767475*100</f>
        <v>4.7075606276747495</v>
      </c>
    </row>
    <row r="23" spans="1:3" x14ac:dyDescent="0.25">
      <c r="A23" s="4">
        <v>31</v>
      </c>
      <c r="C23" s="5">
        <f>0.0470756062767475*100</f>
        <v>4.7075606276747495</v>
      </c>
    </row>
    <row r="24" spans="1:3" x14ac:dyDescent="0.25">
      <c r="A24" s="4">
        <v>32</v>
      </c>
      <c r="C24" s="5">
        <f>0.0299572039942939*100</f>
        <v>2.9957203994293899</v>
      </c>
    </row>
    <row r="25" spans="1:3" x14ac:dyDescent="0.25">
      <c r="A25" s="4">
        <v>33</v>
      </c>
      <c r="C25" s="5">
        <f>0.0285306704707561*100</f>
        <v>2.8530670470756099</v>
      </c>
    </row>
    <row r="26" spans="1:3" x14ac:dyDescent="0.25">
      <c r="A26" s="4">
        <v>34</v>
      </c>
      <c r="C26" s="5">
        <f>0.0199714693295292*100</f>
        <v>1.9971469329529201</v>
      </c>
    </row>
    <row r="27" spans="1:3" x14ac:dyDescent="0.25">
      <c r="A27" s="4">
        <v>35</v>
      </c>
      <c r="C27" s="5">
        <f>0.0271041369472183*100</f>
        <v>2.7104136947218302</v>
      </c>
    </row>
    <row r="28" spans="1:3" x14ac:dyDescent="0.25">
      <c r="A28" s="4">
        <v>36</v>
      </c>
      <c r="C28" s="5">
        <f>0.0185449358059914*100</f>
        <v>1.85449358059914</v>
      </c>
    </row>
    <row r="29" spans="1:3" x14ac:dyDescent="0.25">
      <c r="A29" s="4">
        <v>37</v>
      </c>
      <c r="C29" s="5">
        <f>0.014265335235378*100</f>
        <v>1.4265335235378001</v>
      </c>
    </row>
    <row r="30" spans="1:3" x14ac:dyDescent="0.25">
      <c r="A30" s="4">
        <v>38</v>
      </c>
      <c r="C30" s="5">
        <f>0.0156918687589158*100</f>
        <v>1.5691868758915799</v>
      </c>
    </row>
    <row r="31" spans="1:3" x14ac:dyDescent="0.25">
      <c r="A31" s="4">
        <v>39</v>
      </c>
      <c r="C31" s="5">
        <f>0.0128388017118402*100</f>
        <v>1.28388017118402</v>
      </c>
    </row>
    <row r="32" spans="1:3" x14ac:dyDescent="0.25">
      <c r="A32" s="4">
        <v>40</v>
      </c>
      <c r="C32" s="5">
        <f>0.00998573466476462*100</f>
        <v>0.99857346647646195</v>
      </c>
    </row>
    <row r="33" spans="1:3" x14ac:dyDescent="0.25">
      <c r="A33" s="4">
        <v>41</v>
      </c>
      <c r="C33" s="5">
        <f>0.00998573466476462*100</f>
        <v>0.99857346647646195</v>
      </c>
    </row>
    <row r="34" spans="1:3" x14ac:dyDescent="0.25">
      <c r="A34" s="4">
        <v>42</v>
      </c>
      <c r="C34" s="5">
        <f>0.00427960057061341*100</f>
        <v>0.42796005706134105</v>
      </c>
    </row>
    <row r="35" spans="1:3" x14ac:dyDescent="0.25">
      <c r="A35" s="4">
        <v>43</v>
      </c>
      <c r="C35" s="5">
        <f>0.00285306704707561*100</f>
        <v>0.28530670470756098</v>
      </c>
    </row>
    <row r="36" spans="1:3" x14ac:dyDescent="0.25">
      <c r="A36" s="4">
        <v>44</v>
      </c>
      <c r="C36" s="5">
        <f>0.00713266761768902*100</f>
        <v>0.71326676176890202</v>
      </c>
    </row>
    <row r="37" spans="1:3" x14ac:dyDescent="0.25">
      <c r="A37" s="4">
        <v>45</v>
      </c>
      <c r="C37" s="5">
        <f>1/701*100</f>
        <v>0.14265335235378032</v>
      </c>
    </row>
    <row r="38" spans="1:3" x14ac:dyDescent="0.25">
      <c r="A38" s="4">
        <v>46</v>
      </c>
      <c r="C38" s="5">
        <f>1/701*100</f>
        <v>0.14265335235378032</v>
      </c>
    </row>
    <row r="39" spans="1:3" x14ac:dyDescent="0.25">
      <c r="A39" s="4">
        <v>50</v>
      </c>
      <c r="C39" s="5">
        <f>2/701*100</f>
        <v>0.28530670470756064</v>
      </c>
    </row>
    <row r="40" spans="1:3" x14ac:dyDescent="0.25">
      <c r="A40" s="4">
        <v>51</v>
      </c>
      <c r="C40" s="5">
        <f>1/701*100</f>
        <v>0.14265335235378032</v>
      </c>
    </row>
    <row r="41" spans="1:3" x14ac:dyDescent="0.25">
      <c r="A41" s="4">
        <v>63</v>
      </c>
      <c r="C41" s="5">
        <f>1/701*100</f>
        <v>0.14265335235378032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sqref="A1:C1048576"/>
    </sheetView>
  </sheetViews>
  <sheetFormatPr defaultRowHeight="15" x14ac:dyDescent="0.25"/>
  <cols>
    <col min="1" max="2" width="18.85546875" style="4" customWidth="1"/>
    <col min="3" max="3" width="11.5703125" style="5" customWidth="1"/>
  </cols>
  <sheetData>
    <row r="1" spans="1:3" x14ac:dyDescent="0.25">
      <c r="A1" s="2" t="s">
        <v>3</v>
      </c>
      <c r="B1" s="2"/>
      <c r="C1" s="3" t="s">
        <v>0</v>
      </c>
    </row>
    <row r="2" spans="1:3" x14ac:dyDescent="0.25">
      <c r="A2" s="4">
        <v>10</v>
      </c>
      <c r="C2" s="5">
        <f>2/407*100</f>
        <v>0.49140049140049141</v>
      </c>
    </row>
    <row r="3" spans="1:3" x14ac:dyDescent="0.25">
      <c r="A3" s="4">
        <v>11</v>
      </c>
      <c r="C3" s="5">
        <f>4/407*100</f>
        <v>0.98280098280098283</v>
      </c>
    </row>
    <row r="4" spans="1:3" x14ac:dyDescent="0.25">
      <c r="A4" s="4">
        <v>12</v>
      </c>
      <c r="C4" s="5">
        <f>3/407*100</f>
        <v>0.73710073710073709</v>
      </c>
    </row>
    <row r="5" spans="1:3" x14ac:dyDescent="0.25">
      <c r="A5" s="4">
        <v>13</v>
      </c>
      <c r="C5" s="5">
        <f>2/407*100</f>
        <v>0.49140049140049141</v>
      </c>
    </row>
    <row r="6" spans="1:3" x14ac:dyDescent="0.25">
      <c r="A6" s="4">
        <v>14</v>
      </c>
      <c r="C6" s="5">
        <f>1/407*100</f>
        <v>0.24570024570024571</v>
      </c>
    </row>
    <row r="7" spans="1:3" x14ac:dyDescent="0.25">
      <c r="A7" s="4">
        <v>15</v>
      </c>
      <c r="C7" s="5">
        <f>1/407*100</f>
        <v>0.24570024570024571</v>
      </c>
    </row>
    <row r="8" spans="1:3" x14ac:dyDescent="0.25">
      <c r="A8" s="4">
        <v>16</v>
      </c>
      <c r="C8" s="5">
        <f>3/407*100</f>
        <v>0.73710073710073709</v>
      </c>
    </row>
    <row r="9" spans="1:3" x14ac:dyDescent="0.25">
      <c r="A9" s="4">
        <v>17</v>
      </c>
      <c r="C9" s="5">
        <f>6/407*100</f>
        <v>1.4742014742014742</v>
      </c>
    </row>
    <row r="10" spans="1:3" x14ac:dyDescent="0.25">
      <c r="A10" s="4">
        <v>18</v>
      </c>
      <c r="C10" s="5">
        <f>2/407*100</f>
        <v>0.49140049140049141</v>
      </c>
    </row>
    <row r="11" spans="1:3" x14ac:dyDescent="0.25">
      <c r="A11" s="4">
        <v>19</v>
      </c>
      <c r="C11" s="5">
        <f>3/407*100</f>
        <v>0.73710073710073709</v>
      </c>
    </row>
    <row r="12" spans="1:3" x14ac:dyDescent="0.25">
      <c r="A12" s="4">
        <v>20</v>
      </c>
      <c r="C12" s="5">
        <f>7/407*100</f>
        <v>1.7199017199017199</v>
      </c>
    </row>
    <row r="13" spans="1:3" x14ac:dyDescent="0.25">
      <c r="A13" s="4">
        <v>21</v>
      </c>
      <c r="C13" s="5">
        <f>4/407*100</f>
        <v>0.98280098280098283</v>
      </c>
    </row>
    <row r="14" spans="1:3" x14ac:dyDescent="0.25">
      <c r="A14" s="4">
        <v>22</v>
      </c>
      <c r="C14" s="5">
        <f>9/407*100</f>
        <v>2.2113022113022112</v>
      </c>
    </row>
    <row r="15" spans="1:3" x14ac:dyDescent="0.25">
      <c r="A15" s="4">
        <v>23</v>
      </c>
      <c r="C15" s="5">
        <f>10/407*100</f>
        <v>2.4570024570024569</v>
      </c>
    </row>
    <row r="16" spans="1:3" x14ac:dyDescent="0.25">
      <c r="A16" s="4">
        <v>24</v>
      </c>
      <c r="C16" s="5">
        <f>7/407*100</f>
        <v>1.7199017199017199</v>
      </c>
    </row>
    <row r="17" spans="1:3" x14ac:dyDescent="0.25">
      <c r="A17" s="4">
        <v>25</v>
      </c>
      <c r="C17" s="5">
        <f>3/407*100</f>
        <v>0.73710073710073709</v>
      </c>
    </row>
    <row r="18" spans="1:3" x14ac:dyDescent="0.25">
      <c r="A18" s="4">
        <v>26</v>
      </c>
      <c r="C18" s="5">
        <f>13/407*100</f>
        <v>3.1941031941031941</v>
      </c>
    </row>
    <row r="19" spans="1:3" x14ac:dyDescent="0.25">
      <c r="A19" s="4">
        <v>27</v>
      </c>
      <c r="C19" s="5">
        <f>7/407*100</f>
        <v>1.7199017199017199</v>
      </c>
    </row>
    <row r="20" spans="1:3" x14ac:dyDescent="0.25">
      <c r="A20" s="4">
        <v>28</v>
      </c>
      <c r="C20" s="5">
        <f>5/407*100</f>
        <v>1.2285012285012284</v>
      </c>
    </row>
    <row r="21" spans="1:3" x14ac:dyDescent="0.25">
      <c r="A21" s="4">
        <v>29</v>
      </c>
      <c r="C21" s="5">
        <f>12/407*100</f>
        <v>2.9484029484029484</v>
      </c>
    </row>
    <row r="22" spans="1:3" x14ac:dyDescent="0.25">
      <c r="A22" s="4">
        <v>30</v>
      </c>
      <c r="C22" s="5">
        <f>5/407*100</f>
        <v>1.2285012285012284</v>
      </c>
    </row>
    <row r="23" spans="1:3" x14ac:dyDescent="0.25">
      <c r="A23" s="4">
        <v>31</v>
      </c>
      <c r="C23" s="5">
        <f>15/407*100</f>
        <v>3.6855036855036856</v>
      </c>
    </row>
    <row r="24" spans="1:3" x14ac:dyDescent="0.25">
      <c r="A24" s="4">
        <v>32</v>
      </c>
      <c r="C24" s="5">
        <f>7/407*100</f>
        <v>1.7199017199017199</v>
      </c>
    </row>
    <row r="25" spans="1:3" x14ac:dyDescent="0.25">
      <c r="A25" s="4">
        <v>33</v>
      </c>
      <c r="C25" s="5">
        <f>11/407*100</f>
        <v>2.7027027027027026</v>
      </c>
    </row>
    <row r="26" spans="1:3" x14ac:dyDescent="0.25">
      <c r="A26" s="4">
        <v>34</v>
      </c>
      <c r="C26" s="5">
        <f>13/407*100</f>
        <v>3.1941031941031941</v>
      </c>
    </row>
    <row r="27" spans="1:3" x14ac:dyDescent="0.25">
      <c r="A27" s="4">
        <v>35</v>
      </c>
      <c r="C27" s="5">
        <f>10/407*100</f>
        <v>2.4570024570024569</v>
      </c>
    </row>
    <row r="28" spans="1:3" x14ac:dyDescent="0.25">
      <c r="A28" s="4">
        <v>36</v>
      </c>
      <c r="C28" s="5">
        <f>16/407*100</f>
        <v>3.9312039312039313</v>
      </c>
    </row>
    <row r="29" spans="1:3" x14ac:dyDescent="0.25">
      <c r="A29" s="4">
        <v>37</v>
      </c>
      <c r="C29" s="5">
        <f>16/407*100</f>
        <v>3.9312039312039313</v>
      </c>
    </row>
    <row r="30" spans="1:3" x14ac:dyDescent="0.25">
      <c r="A30" s="4">
        <v>38</v>
      </c>
      <c r="C30" s="5">
        <f>11/407*100</f>
        <v>2.7027027027027026</v>
      </c>
    </row>
    <row r="31" spans="1:3" x14ac:dyDescent="0.25">
      <c r="A31" s="4">
        <v>39</v>
      </c>
      <c r="C31" s="5">
        <f>14/407*100</f>
        <v>3.4398034398034398</v>
      </c>
    </row>
    <row r="32" spans="1:3" x14ac:dyDescent="0.25">
      <c r="A32" s="4">
        <v>40</v>
      </c>
      <c r="C32" s="5">
        <f>7/407*100</f>
        <v>1.7199017199017199</v>
      </c>
    </row>
    <row r="33" spans="1:3" x14ac:dyDescent="0.25">
      <c r="A33" s="4">
        <v>41</v>
      </c>
      <c r="C33" s="5">
        <f>25/407*100</f>
        <v>6.1425061425061429</v>
      </c>
    </row>
    <row r="34" spans="1:3" x14ac:dyDescent="0.25">
      <c r="A34" s="4">
        <v>42</v>
      </c>
      <c r="C34" s="5">
        <f>11/407*100</f>
        <v>2.7027027027027026</v>
      </c>
    </row>
    <row r="35" spans="1:3" x14ac:dyDescent="0.25">
      <c r="A35" s="4">
        <v>43</v>
      </c>
      <c r="C35" s="5">
        <f>5/407*100</f>
        <v>1.2285012285012284</v>
      </c>
    </row>
    <row r="36" spans="1:3" x14ac:dyDescent="0.25">
      <c r="A36" s="4">
        <v>44</v>
      </c>
      <c r="C36" s="5">
        <f>8/407*100</f>
        <v>1.9656019656019657</v>
      </c>
    </row>
    <row r="37" spans="1:3" x14ac:dyDescent="0.25">
      <c r="A37" s="4">
        <v>45</v>
      </c>
      <c r="C37" s="5">
        <f>16/407*100</f>
        <v>3.9312039312039313</v>
      </c>
    </row>
    <row r="38" spans="1:3" x14ac:dyDescent="0.25">
      <c r="A38" s="4">
        <v>46</v>
      </c>
      <c r="C38" s="5">
        <f>4/407*100</f>
        <v>0.98280098280098283</v>
      </c>
    </row>
    <row r="39" spans="1:3" x14ac:dyDescent="0.25">
      <c r="A39" s="4">
        <v>47</v>
      </c>
      <c r="C39" s="5">
        <f>15/407*100</f>
        <v>3.6855036855036856</v>
      </c>
    </row>
    <row r="40" spans="1:3" x14ac:dyDescent="0.25">
      <c r="A40" s="4">
        <v>48</v>
      </c>
      <c r="C40" s="5">
        <f>6/407*100</f>
        <v>1.4742014742014742</v>
      </c>
    </row>
    <row r="41" spans="1:3" x14ac:dyDescent="0.25">
      <c r="A41" s="4">
        <v>49</v>
      </c>
      <c r="C41" s="5">
        <f>9/407*100</f>
        <v>2.2113022113022112</v>
      </c>
    </row>
    <row r="42" spans="1:3" x14ac:dyDescent="0.25">
      <c r="A42" s="4">
        <v>50</v>
      </c>
      <c r="C42" s="5">
        <f>7/407*100</f>
        <v>1.7199017199017199</v>
      </c>
    </row>
    <row r="43" spans="1:3" x14ac:dyDescent="0.25">
      <c r="A43" s="4">
        <v>51</v>
      </c>
      <c r="C43" s="5">
        <f>6/407*100</f>
        <v>1.4742014742014742</v>
      </c>
    </row>
    <row r="44" spans="1:3" x14ac:dyDescent="0.25">
      <c r="A44" s="4">
        <v>52</v>
      </c>
      <c r="C44" s="5">
        <f>7/407*100</f>
        <v>1.7199017199017199</v>
      </c>
    </row>
    <row r="45" spans="1:3" x14ac:dyDescent="0.25">
      <c r="A45" s="4">
        <v>53</v>
      </c>
      <c r="C45" s="5">
        <f>1/407*100</f>
        <v>0.24570024570024571</v>
      </c>
    </row>
    <row r="46" spans="1:3" x14ac:dyDescent="0.25">
      <c r="A46" s="4">
        <v>54</v>
      </c>
      <c r="C46" s="5">
        <f>8/407*100</f>
        <v>1.9656019656019657</v>
      </c>
    </row>
    <row r="47" spans="1:3" x14ac:dyDescent="0.25">
      <c r="A47" s="4">
        <v>55</v>
      </c>
      <c r="C47" s="5">
        <f>9/407*100</f>
        <v>2.2113022113022112</v>
      </c>
    </row>
    <row r="48" spans="1:3" x14ac:dyDescent="0.25">
      <c r="A48" s="4">
        <v>56</v>
      </c>
      <c r="C48" s="5">
        <f>7/407*100</f>
        <v>1.7199017199017199</v>
      </c>
    </row>
    <row r="49" spans="1:3" x14ac:dyDescent="0.25">
      <c r="A49" s="4">
        <v>57</v>
      </c>
      <c r="C49" s="5">
        <f>6/407*100</f>
        <v>1.4742014742014742</v>
      </c>
    </row>
    <row r="50" spans="1:3" x14ac:dyDescent="0.25">
      <c r="A50" s="4">
        <v>58</v>
      </c>
      <c r="C50" s="5">
        <f>2/407*100</f>
        <v>0.49140049140049141</v>
      </c>
    </row>
    <row r="51" spans="1:3" x14ac:dyDescent="0.25">
      <c r="A51" s="4">
        <v>59</v>
      </c>
      <c r="C51" s="5">
        <f>5/407*100</f>
        <v>1.2285012285012284</v>
      </c>
    </row>
    <row r="52" spans="1:3" x14ac:dyDescent="0.25">
      <c r="A52" s="4">
        <v>60</v>
      </c>
      <c r="C52" s="5">
        <f>3/407*100</f>
        <v>0.73710073710073709</v>
      </c>
    </row>
    <row r="53" spans="1:3" x14ac:dyDescent="0.25">
      <c r="A53" s="4">
        <v>61</v>
      </c>
      <c r="C53" s="5">
        <f>4/407*100</f>
        <v>0.98280098280098283</v>
      </c>
    </row>
    <row r="54" spans="1:3" x14ac:dyDescent="0.25">
      <c r="A54" s="4">
        <v>62</v>
      </c>
      <c r="C54" s="5">
        <f>1/407*100</f>
        <v>0.24570024570024571</v>
      </c>
    </row>
    <row r="55" spans="1:3" x14ac:dyDescent="0.25">
      <c r="A55" s="4">
        <v>63</v>
      </c>
      <c r="C55" s="5">
        <f>4/407*100</f>
        <v>0.98280098280098283</v>
      </c>
    </row>
    <row r="56" spans="1:3" x14ac:dyDescent="0.25">
      <c r="A56" s="4">
        <v>64</v>
      </c>
      <c r="C56" s="5">
        <f>1/407*100</f>
        <v>0.24570024570024571</v>
      </c>
    </row>
    <row r="57" spans="1:3" x14ac:dyDescent="0.25">
      <c r="A57" s="4">
        <v>65</v>
      </c>
      <c r="C57" s="5">
        <f t="shared" ref="C57:C70" si="0">1/407*100</f>
        <v>0.24570024570024571</v>
      </c>
    </row>
    <row r="58" spans="1:3" x14ac:dyDescent="0.25">
      <c r="A58" s="4">
        <v>66</v>
      </c>
      <c r="C58" s="5">
        <f t="shared" si="0"/>
        <v>0.24570024570024571</v>
      </c>
    </row>
    <row r="59" spans="1:3" x14ac:dyDescent="0.25">
      <c r="A59" s="4">
        <v>67</v>
      </c>
      <c r="C59" s="5">
        <f t="shared" si="0"/>
        <v>0.24570024570024571</v>
      </c>
    </row>
    <row r="60" spans="1:3" x14ac:dyDescent="0.25">
      <c r="A60" s="4">
        <v>68</v>
      </c>
      <c r="C60" s="5">
        <f t="shared" si="0"/>
        <v>0.24570024570024571</v>
      </c>
    </row>
    <row r="61" spans="1:3" x14ac:dyDescent="0.25">
      <c r="A61" s="4">
        <v>69</v>
      </c>
      <c r="C61" s="5">
        <f t="shared" si="0"/>
        <v>0.24570024570024571</v>
      </c>
    </row>
    <row r="62" spans="1:3" x14ac:dyDescent="0.25">
      <c r="A62" s="4">
        <v>73</v>
      </c>
      <c r="C62" s="5">
        <f t="shared" si="0"/>
        <v>0.24570024570024571</v>
      </c>
    </row>
    <row r="63" spans="1:3" x14ac:dyDescent="0.25">
      <c r="A63" s="4">
        <v>74</v>
      </c>
      <c r="C63" s="5">
        <f t="shared" si="0"/>
        <v>0.24570024570024571</v>
      </c>
    </row>
    <row r="64" spans="1:3" x14ac:dyDescent="0.25">
      <c r="A64" s="4">
        <v>75</v>
      </c>
      <c r="C64" s="5">
        <f>2/407*100</f>
        <v>0.49140049140049141</v>
      </c>
    </row>
    <row r="65" spans="1:3" x14ac:dyDescent="0.25">
      <c r="A65" s="4">
        <v>76</v>
      </c>
      <c r="C65" s="5">
        <f>2/407*100</f>
        <v>0.49140049140049141</v>
      </c>
    </row>
    <row r="66" spans="1:3" x14ac:dyDescent="0.25">
      <c r="A66" s="4">
        <v>77</v>
      </c>
      <c r="C66" s="5">
        <f t="shared" si="0"/>
        <v>0.24570024570024571</v>
      </c>
    </row>
    <row r="67" spans="1:3" x14ac:dyDescent="0.25">
      <c r="A67" s="4">
        <v>78</v>
      </c>
      <c r="C67" s="5">
        <f t="shared" si="0"/>
        <v>0.24570024570024571</v>
      </c>
    </row>
    <row r="68" spans="1:3" x14ac:dyDescent="0.25">
      <c r="A68" s="4">
        <v>80</v>
      </c>
      <c r="C68" s="5">
        <f t="shared" si="0"/>
        <v>0.24570024570024571</v>
      </c>
    </row>
    <row r="69" spans="1:3" x14ac:dyDescent="0.25">
      <c r="A69" s="4">
        <v>104</v>
      </c>
      <c r="C69" s="5">
        <f t="shared" si="0"/>
        <v>0.24570024570024571</v>
      </c>
    </row>
    <row r="70" spans="1:3" x14ac:dyDescent="0.25">
      <c r="A70" s="4">
        <v>113</v>
      </c>
      <c r="C70" s="5">
        <f t="shared" si="0"/>
        <v>0.24570024570024571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2-1 pH 4</vt:lpstr>
      <vt:lpstr>2-1 pH 5.4</vt:lpstr>
      <vt:lpstr>2-1 pH 7</vt:lpstr>
      <vt:lpstr>4-1 pH 4</vt:lpstr>
      <vt:lpstr>4-1 pH 5.4</vt:lpstr>
      <vt:lpstr>4-1 pH 7</vt:lpstr>
      <vt:lpstr>7-1 pH 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Cavinato</dc:creator>
  <cp:lastModifiedBy>Image</cp:lastModifiedBy>
  <dcterms:created xsi:type="dcterms:W3CDTF">2015-06-15T16:35:15Z</dcterms:created>
  <dcterms:modified xsi:type="dcterms:W3CDTF">2018-07-28T20:14:03Z</dcterms:modified>
</cp:coreProperties>
</file>